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2450"/>
  </bookViews>
  <sheets>
    <sheet name="Tirage" sheetId="1" r:id="rId1"/>
    <sheet name="Match" sheetId="3" r:id="rId2"/>
    <sheet name="Classement Impression" sheetId="7" r:id="rId3"/>
    <sheet name="Feuille de Résultat" sheetId="8" r:id="rId4"/>
    <sheet name="Engagement tour suivant" sheetId="6" r:id="rId5"/>
    <sheet name="Calcul" sheetId="4" state="hidden" r:id="rId6"/>
    <sheet name="Joueurs" sheetId="2" r:id="rId7"/>
  </sheets>
  <externalReferences>
    <externalReference r:id="rId8"/>
    <externalReference r:id="rId9"/>
    <externalReference r:id="rId10"/>
  </externalReferences>
  <definedNames>
    <definedName name="_xlnm._FilterDatabase" localSheetId="6" hidden="1">Joueurs!$A$4:$T$356</definedName>
    <definedName name="Categories" localSheetId="4">[1]Tirage!$P$32:$P$48</definedName>
    <definedName name="Categories">Tirage!$Q$32:$Q$47</definedName>
    <definedName name="class_6joueurs">'[2]Feuille de match'!$CB$168:$CK$173</definedName>
    <definedName name="Class_general_tous">'[2]Feuille de match'!$BY$148:$CL$173</definedName>
    <definedName name="Classement_intermediaire">'[2]Feuille de match'!$AO$151:$AZ$156</definedName>
    <definedName name="Classementfinal">[1]Match!$EM$27:$EZ$34</definedName>
    <definedName name="Classfinal">Calcul!$A$65:$I$70</definedName>
    <definedName name="Demifinale">Match!$C$28:$K$32</definedName>
    <definedName name="Finale">Match!$C$36:$K$37</definedName>
    <definedName name="Joueurs">Tirage!$A$6:$C$13</definedName>
    <definedName name="joueurscomplet" localSheetId="4">Joueurs!$1:$1048576</definedName>
    <definedName name="Lieu" localSheetId="4">[1]Tirage!$P$7:$P$18</definedName>
    <definedName name="Lieu">Tirage!$Q$7:$Q$18</definedName>
    <definedName name="m">'[2]Feuille de match'!$BV$84:$BV$97</definedName>
    <definedName name="match1">'[2]Feuille de match'!$AO$84:$AY$87</definedName>
    <definedName name="match10">'[2]Feuille de match'!$AO$125:$AX$126</definedName>
    <definedName name="Match2">'[2]Feuille de match'!$AO$90:$AY$94</definedName>
    <definedName name="match3">'[2]Feuille de match'!$AO$96:$AX$97</definedName>
    <definedName name="match4">'[2]Feuille de match'!$AO$100:$AX$101</definedName>
    <definedName name="match5">'[2]Feuille de match'!$AO$105:$AX$106</definedName>
    <definedName name="match6">'[2]Feuille de match'!$AO$109:$AX$110</definedName>
    <definedName name="match7">'[2]Feuille de match'!$AO$113:$AX$114</definedName>
    <definedName name="match8">'[2]Feuille de match'!$AO$117:$AX$118</definedName>
    <definedName name="match9">'[2]Feuille de match'!$AO$121:$AX$122</definedName>
    <definedName name="Mécanisme_de_jeu" localSheetId="4">[1]Tirage!$K$7:$K$19</definedName>
    <definedName name="Mécanisme_de_jeu">Tirage!$L$15:$M$19</definedName>
    <definedName name="Mode_de_jeu" localSheetId="4">[1]Tirage!$P$21:$P$24</definedName>
    <definedName name="Mode_de_jeu">Tirage!$Q$21:$Q$24</definedName>
    <definedName name="Nb_joueurs">'[2]Feuille de match'!$R$2</definedName>
    <definedName name="Nom_des_joueurs">'[2]Feuille de match'!$R$4:$U$13</definedName>
    <definedName name="Place">Match!$C$41:$K$42</definedName>
    <definedName name="Pointclassement">Calcul!$AK$56:$AK$61</definedName>
    <definedName name="Poule1">[1]Match!$B$6:$J$10</definedName>
    <definedName name="poule2">[1]Match!$B$14:$J$18</definedName>
    <definedName name="poule3">[1]Match!$B$23:$J$27</definedName>
    <definedName name="poule4">[1]Match!$B$31:$J$35</definedName>
    <definedName name="poule5">[1]Match!$M$6:$V$10</definedName>
    <definedName name="Poule6">[1]Match!$M$14:$V$18</definedName>
    <definedName name="Pts_rep">'[2]Feuille de match'!$BY$84:$CD$114</definedName>
    <definedName name="Qualif">Calcul!$B$11:$C$16</definedName>
    <definedName name="Qualifdemip1">Calcul!$AF$11:$AG$13</definedName>
    <definedName name="Qualifdemip2">Calcul!$AF$14:$AG$16</definedName>
    <definedName name="Qualiffinale">Calcul!$A$28:$M$33</definedName>
    <definedName name="Quota" localSheetId="4">[1]Tirage!$F$17</definedName>
    <definedName name="Quota">Tirage!$G$17</definedName>
    <definedName name="quotareduit" localSheetId="4">[1]Tirage!$F$18</definedName>
    <definedName name="quotareduit">Tirage!$G$18</definedName>
    <definedName name="Saisie">'[2]Feuille de match'!$H$16:$J$16,'[2]Feuille de match'!$H$17,'[2]Feuille de match'!$J$17,'[2]Feuille de match'!$H$20:$J$20,'[2]Feuille de match'!$H$21,'[2]Feuille de match'!$J$21,'[2]Feuille de match'!$H$24:$J$24,'[2]Feuille de match'!$J$25,'[2]Feuille de match'!$H$25,'[2]Feuille de match'!$H$28:$J$28,'[2]Feuille de match'!$J$29,'[2]Feuille de match'!$H$29,'[2]Feuille de match'!$H$32:$J$32,'[2]Feuille de match'!$J$33,'[2]Feuille de match'!$H$33,'[2]Feuille de match'!$H$36:$J$36,'[2]Feuille de match'!$J$37,'[2]Feuille de match'!$H$37,'[2]Feuille de match'!$H$40:$J$40,'[2]Feuille de match'!$J$41,'[2]Feuille de match'!$H$41,'[2]Feuille de match'!$H$44:$J$44,'[2]Feuille de match'!$H$45,'[2]Feuille de match'!$J$45,'[2]Feuille de match'!$H$48:$J$48,'[2]Feuille de match'!$J$49,'[2]Feuille de match'!$H$49,'[2]Feuille de match'!$H$52:$J$52,'[2]Feuille de match'!$J$53,'[2]Feuille de match'!$H$53,'[2]Feuille de match'!$R$4:$R$9</definedName>
    <definedName name="Scénario">'[2]Feuille de match'!$AR$193:$BE$268</definedName>
    <definedName name="Scenario1" localSheetId="4">[1]Match!$CW$2:$DL$25</definedName>
    <definedName name="Scenario1">Match!$N$3:$R$43</definedName>
    <definedName name="scenario2">[1]Match!$DN$2:$EC$27</definedName>
    <definedName name="Stade_epreuve" localSheetId="4">[1]Tirage!$P$25:$P$30</definedName>
    <definedName name="Stade_epreuve">Tirage!$Q$29:$S$30</definedName>
    <definedName name="Tb_Moyenneintermediaire">[1]Match!$FQ$2:$FW$11</definedName>
    <definedName name="Tour1" localSheetId="4">[1]Match!$B$6:$J$10,[1]Match!$M$6:$V$10,[1]Match!#REF!,[1]Match!#REF!</definedName>
    <definedName name="Tour1">Match!$C$4:$K$8</definedName>
    <definedName name="Tour2" localSheetId="4">[1]Match!$B$14:$J$18,[1]Match!#REF!,[1]Match!#REF!,[1]Match!#REF!</definedName>
    <definedName name="Tour2">Match!$C$12:$K$16</definedName>
    <definedName name="tour3" localSheetId="4">[1]Match!#REF!,[1]Match!#REF!,[1]Match!#REF!,[1]Match!$B$23:$J$27</definedName>
    <definedName name="Tour3">Match!$C$20:$K$24</definedName>
    <definedName name="tour4" localSheetId="4">[1]Match!$B$23:$J$27,[1]Match!#REF!,[1]Match!#REF!,[1]Match!#REF!</definedName>
    <definedName name="tour4">[1]Match!$B$23:$J$27,[1]Match!#REF!,[1]Match!#REF!,[1]Match!#REF!</definedName>
    <definedName name="TourDeJeu" localSheetId="4">[1]Match!$CW$2:$DL$44</definedName>
    <definedName name="Tourdejeu">Match!$N$3:$R$60</definedName>
    <definedName name="TourDeJeu2">[1]Match!$DN$2:$EC$44</definedName>
    <definedName name="tr">[3]Tirage!$P$27:$P$34</definedName>
    <definedName name="_xlnm.Print_Area" localSheetId="2">'Classement Impression'!$B$1:$U$28</definedName>
    <definedName name="_xlnm.Print_Area" localSheetId="4">'Engagement tour suivant'!$C$1:$L$50</definedName>
    <definedName name="_xlnm.Print_Area" localSheetId="1">Match!$D$1:$K$42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6" l="1"/>
  <c r="O17" i="6"/>
  <c r="G42" i="3"/>
  <c r="G37" i="3"/>
  <c r="G32" i="3"/>
  <c r="G29" i="3"/>
  <c r="G24" i="3"/>
  <c r="G21" i="3"/>
  <c r="G16" i="3"/>
  <c r="G13" i="3"/>
  <c r="G8" i="3"/>
  <c r="Q50" i="1"/>
  <c r="R49" i="1"/>
  <c r="G17" i="1"/>
  <c r="E36" i="3"/>
  <c r="S49" i="1"/>
  <c r="G18" i="1"/>
  <c r="E41" i="3"/>
  <c r="E31" i="3"/>
  <c r="E28" i="3"/>
  <c r="E23" i="3"/>
  <c r="E20" i="3"/>
  <c r="E15" i="3"/>
  <c r="E12" i="3"/>
  <c r="E7" i="3"/>
  <c r="E4" i="3"/>
  <c r="M31" i="8"/>
  <c r="C36" i="6"/>
  <c r="B4" i="3"/>
  <c r="C4" i="3"/>
  <c r="B3" i="4"/>
  <c r="B5" i="3"/>
  <c r="C5" i="3"/>
  <c r="B7" i="3"/>
  <c r="C7" i="3"/>
  <c r="B8" i="3"/>
  <c r="C8" i="3"/>
  <c r="B12" i="3"/>
  <c r="C12" i="3"/>
  <c r="B20" i="3"/>
  <c r="C20" i="3"/>
  <c r="B4" i="4"/>
  <c r="K4" i="3"/>
  <c r="I4" i="4"/>
  <c r="I12" i="4"/>
  <c r="H12" i="4"/>
  <c r="K5" i="3"/>
  <c r="L4" i="3"/>
  <c r="R13" i="3"/>
  <c r="B13" i="3"/>
  <c r="C13" i="3"/>
  <c r="B15" i="3"/>
  <c r="C15" i="3"/>
  <c r="K7" i="3"/>
  <c r="K8" i="3"/>
  <c r="L8" i="3"/>
  <c r="R16" i="3"/>
  <c r="B16" i="3"/>
  <c r="C16" i="3"/>
  <c r="K13" i="3"/>
  <c r="K12" i="3"/>
  <c r="O4" i="4"/>
  <c r="O12" i="4"/>
  <c r="I13" i="3"/>
  <c r="I12" i="3"/>
  <c r="M4" i="4"/>
  <c r="M12" i="4"/>
  <c r="L5" i="3"/>
  <c r="R21" i="3"/>
  <c r="B21" i="3"/>
  <c r="C21" i="3"/>
  <c r="B23" i="3"/>
  <c r="C23" i="3"/>
  <c r="L4" i="4"/>
  <c r="L12" i="4"/>
  <c r="B6" i="4"/>
  <c r="K15" i="3"/>
  <c r="O6" i="4"/>
  <c r="O14" i="4"/>
  <c r="I15" i="3"/>
  <c r="M6" i="4"/>
  <c r="M14" i="4"/>
  <c r="J6" i="4"/>
  <c r="J14" i="4"/>
  <c r="F6" i="4"/>
  <c r="F14" i="4"/>
  <c r="L6" i="4"/>
  <c r="L14" i="4"/>
  <c r="R6" i="4"/>
  <c r="R14" i="4"/>
  <c r="B7" i="4"/>
  <c r="O7" i="4"/>
  <c r="O15" i="4"/>
  <c r="N15" i="4"/>
  <c r="L7" i="3"/>
  <c r="R24" i="3"/>
  <c r="B24" i="3"/>
  <c r="C24" i="3"/>
  <c r="K24" i="3"/>
  <c r="K20" i="3"/>
  <c r="U7" i="4"/>
  <c r="U15" i="4"/>
  <c r="T15" i="4"/>
  <c r="I24" i="3"/>
  <c r="I20" i="3"/>
  <c r="S7" i="4"/>
  <c r="S15" i="4"/>
  <c r="L7" i="4"/>
  <c r="L15" i="4"/>
  <c r="B8" i="4"/>
  <c r="U8" i="4"/>
  <c r="U16" i="4"/>
  <c r="T16" i="4"/>
  <c r="S8" i="4"/>
  <c r="S16" i="4"/>
  <c r="R8" i="4"/>
  <c r="R16" i="4"/>
  <c r="B20" i="4"/>
  <c r="K32" i="3"/>
  <c r="I3" i="4"/>
  <c r="I11" i="4"/>
  <c r="O3" i="4"/>
  <c r="O11" i="4"/>
  <c r="U3" i="4"/>
  <c r="U11" i="4"/>
  <c r="D3" i="4"/>
  <c r="D11" i="4"/>
  <c r="J3" i="4"/>
  <c r="J11" i="4"/>
  <c r="P3" i="4"/>
  <c r="P11" i="4"/>
  <c r="E3" i="4"/>
  <c r="E11" i="4"/>
  <c r="K3" i="4"/>
  <c r="K11" i="4"/>
  <c r="Q3" i="4"/>
  <c r="Q11" i="4"/>
  <c r="F3" i="4"/>
  <c r="F11" i="4"/>
  <c r="L3" i="4"/>
  <c r="L11" i="4"/>
  <c r="R3" i="4"/>
  <c r="R11" i="4"/>
  <c r="U4" i="4"/>
  <c r="U12" i="4"/>
  <c r="D4" i="4"/>
  <c r="D12" i="4"/>
  <c r="J4" i="4"/>
  <c r="J12" i="4"/>
  <c r="P4" i="4"/>
  <c r="P12" i="4"/>
  <c r="E4" i="4"/>
  <c r="E12" i="4"/>
  <c r="K4" i="4"/>
  <c r="K12" i="4"/>
  <c r="Q4" i="4"/>
  <c r="Q12" i="4"/>
  <c r="F4" i="4"/>
  <c r="F12" i="4"/>
  <c r="R4" i="4"/>
  <c r="R12" i="4"/>
  <c r="B5" i="4"/>
  <c r="I5" i="4"/>
  <c r="I13" i="4"/>
  <c r="O5" i="4"/>
  <c r="O13" i="4"/>
  <c r="U5" i="4"/>
  <c r="U13" i="4"/>
  <c r="D5" i="4"/>
  <c r="D13" i="4"/>
  <c r="J5" i="4"/>
  <c r="J13" i="4"/>
  <c r="P5" i="4"/>
  <c r="P13" i="4"/>
  <c r="E5" i="4"/>
  <c r="E13" i="4"/>
  <c r="K5" i="4"/>
  <c r="K13" i="4"/>
  <c r="Q5" i="4"/>
  <c r="Q13" i="4"/>
  <c r="F5" i="4"/>
  <c r="F13" i="4"/>
  <c r="L5" i="4"/>
  <c r="L13" i="4"/>
  <c r="R5" i="4"/>
  <c r="R13" i="4"/>
  <c r="B11" i="4"/>
  <c r="AG11" i="4"/>
  <c r="B28" i="3"/>
  <c r="B29" i="3"/>
  <c r="I6" i="4"/>
  <c r="I14" i="4"/>
  <c r="U6" i="4"/>
  <c r="U14" i="4"/>
  <c r="D6" i="4"/>
  <c r="D14" i="4"/>
  <c r="P6" i="4"/>
  <c r="P14" i="4"/>
  <c r="E6" i="4"/>
  <c r="E14" i="4"/>
  <c r="K6" i="4"/>
  <c r="K14" i="4"/>
  <c r="Q6" i="4"/>
  <c r="Q14" i="4"/>
  <c r="X14" i="4"/>
  <c r="I7" i="4"/>
  <c r="I15" i="4"/>
  <c r="AB15" i="4"/>
  <c r="D7" i="4"/>
  <c r="D15" i="4"/>
  <c r="J7" i="4"/>
  <c r="J15" i="4"/>
  <c r="P7" i="4"/>
  <c r="P15" i="4"/>
  <c r="E7" i="4"/>
  <c r="E15" i="4"/>
  <c r="K7" i="4"/>
  <c r="K15" i="4"/>
  <c r="Q7" i="4"/>
  <c r="Q15" i="4"/>
  <c r="F7" i="4"/>
  <c r="F15" i="4"/>
  <c r="R7" i="4"/>
  <c r="R15" i="4"/>
  <c r="I8" i="4"/>
  <c r="I16" i="4"/>
  <c r="O8" i="4"/>
  <c r="O16" i="4"/>
  <c r="D8" i="4"/>
  <c r="D16" i="4"/>
  <c r="J8" i="4"/>
  <c r="J16" i="4"/>
  <c r="P8" i="4"/>
  <c r="P16" i="4"/>
  <c r="E8" i="4"/>
  <c r="E16" i="4"/>
  <c r="K8" i="4"/>
  <c r="K16" i="4"/>
  <c r="Q8" i="4"/>
  <c r="Q16" i="4"/>
  <c r="F8" i="4"/>
  <c r="F16" i="4"/>
  <c r="L8" i="4"/>
  <c r="L16" i="4"/>
  <c r="Y16" i="4"/>
  <c r="B31" i="3"/>
  <c r="B32" i="3"/>
  <c r="I32" i="3"/>
  <c r="B21" i="4"/>
  <c r="B22" i="4"/>
  <c r="B23" i="4"/>
  <c r="K31" i="3"/>
  <c r="B24" i="4"/>
  <c r="B25" i="4"/>
  <c r="K28" i="3"/>
  <c r="I28" i="3"/>
  <c r="I31" i="3"/>
  <c r="K29" i="3"/>
  <c r="I29" i="3"/>
  <c r="B28" i="4"/>
  <c r="B36" i="3"/>
  <c r="C36" i="3"/>
  <c r="D38" i="4"/>
  <c r="K38" i="4"/>
  <c r="V57" i="4"/>
  <c r="B29" i="4"/>
  <c r="B38" i="4"/>
  <c r="B37" i="3"/>
  <c r="C37" i="3"/>
  <c r="B37" i="4"/>
  <c r="B46" i="4"/>
  <c r="B30" i="4"/>
  <c r="B39" i="4"/>
  <c r="K36" i="3"/>
  <c r="I39" i="4"/>
  <c r="H39" i="4"/>
  <c r="O39" i="4"/>
  <c r="Z58" i="4"/>
  <c r="B31" i="4"/>
  <c r="B40" i="4"/>
  <c r="B6" i="1"/>
  <c r="C3" i="4"/>
  <c r="F37" i="4"/>
  <c r="M37" i="4"/>
  <c r="X56" i="4"/>
  <c r="B7" i="1"/>
  <c r="F38" i="4"/>
  <c r="M38" i="4"/>
  <c r="X57" i="4"/>
  <c r="B8" i="1"/>
  <c r="C5" i="4"/>
  <c r="I36" i="3"/>
  <c r="G39" i="4"/>
  <c r="B9" i="1"/>
  <c r="E40" i="4"/>
  <c r="L40" i="4"/>
  <c r="W59" i="4"/>
  <c r="B32" i="4"/>
  <c r="B41" i="4"/>
  <c r="D41" i="4"/>
  <c r="K41" i="4"/>
  <c r="V60" i="4"/>
  <c r="B10" i="1"/>
  <c r="C7" i="4"/>
  <c r="E41" i="4"/>
  <c r="L41" i="4"/>
  <c r="W60" i="4"/>
  <c r="F41" i="4"/>
  <c r="M41" i="4"/>
  <c r="X60" i="4"/>
  <c r="B33" i="4"/>
  <c r="B42" i="4"/>
  <c r="D42" i="4"/>
  <c r="K42" i="4"/>
  <c r="V61" i="4"/>
  <c r="I42" i="4"/>
  <c r="B11" i="1"/>
  <c r="C8" i="4"/>
  <c r="E42" i="4"/>
  <c r="L42" i="4"/>
  <c r="W61" i="4"/>
  <c r="F42" i="4"/>
  <c r="M42" i="4"/>
  <c r="X61" i="4"/>
  <c r="G42" i="4"/>
  <c r="H42" i="4"/>
  <c r="O42" i="4"/>
  <c r="Z61" i="4"/>
  <c r="I19" i="6"/>
  <c r="E19" i="6"/>
  <c r="L11" i="8"/>
  <c r="D11" i="8"/>
  <c r="L10" i="8"/>
  <c r="D10" i="8"/>
  <c r="K42" i="3"/>
  <c r="K41" i="3"/>
  <c r="K37" i="3"/>
  <c r="K23" i="3"/>
  <c r="K21" i="3"/>
  <c r="K16" i="3"/>
  <c r="G5" i="3"/>
  <c r="P20" i="7"/>
  <c r="P32" i="7"/>
  <c r="P27" i="7"/>
  <c r="P24" i="7"/>
  <c r="P14" i="7"/>
  <c r="P11" i="7"/>
  <c r="P9" i="7"/>
  <c r="P6" i="7"/>
  <c r="E7" i="7"/>
  <c r="E6" i="7"/>
  <c r="E5" i="7"/>
  <c r="E4" i="7"/>
  <c r="E3" i="7"/>
  <c r="Q32" i="7"/>
  <c r="O32" i="7"/>
  <c r="N32" i="7"/>
  <c r="Q31" i="7"/>
  <c r="P31" i="7"/>
  <c r="O31" i="7"/>
  <c r="Q27" i="7"/>
  <c r="O27" i="7"/>
  <c r="Q26" i="7"/>
  <c r="P26" i="7"/>
  <c r="O26" i="7"/>
  <c r="Q24" i="7"/>
  <c r="O24" i="7"/>
  <c r="Q23" i="7"/>
  <c r="P23" i="7"/>
  <c r="O23" i="7"/>
  <c r="Q20" i="7"/>
  <c r="O20" i="7"/>
  <c r="Q19" i="7"/>
  <c r="P19" i="7"/>
  <c r="O19" i="7"/>
  <c r="B17" i="7"/>
  <c r="Q16" i="7"/>
  <c r="P16" i="7"/>
  <c r="O16" i="7"/>
  <c r="B16" i="7"/>
  <c r="Q15" i="7"/>
  <c r="P15" i="7"/>
  <c r="O15" i="7"/>
  <c r="B15" i="7"/>
  <c r="Q14" i="7"/>
  <c r="O14" i="7"/>
  <c r="B14" i="7"/>
  <c r="Q13" i="7"/>
  <c r="P13" i="7"/>
  <c r="O13" i="7"/>
  <c r="B13" i="7"/>
  <c r="B12" i="7"/>
  <c r="Q11" i="7"/>
  <c r="O11" i="7"/>
  <c r="Q10" i="7"/>
  <c r="P10" i="7"/>
  <c r="O10" i="7"/>
  <c r="Q9" i="7"/>
  <c r="O9" i="7"/>
  <c r="Q8" i="7"/>
  <c r="P8" i="7"/>
  <c r="O8" i="7"/>
  <c r="Q6" i="7"/>
  <c r="O6" i="7"/>
  <c r="Q5" i="7"/>
  <c r="P5" i="7"/>
  <c r="O5" i="7"/>
  <c r="Q4" i="7"/>
  <c r="O4" i="7"/>
  <c r="Q3" i="7"/>
  <c r="P3" i="7"/>
  <c r="O3" i="7"/>
  <c r="A4" i="4"/>
  <c r="A5" i="4"/>
  <c r="A6" i="4"/>
  <c r="A7" i="4"/>
  <c r="A8" i="4"/>
  <c r="A3" i="4"/>
  <c r="B60" i="4"/>
  <c r="B14" i="4"/>
  <c r="B58" i="4"/>
  <c r="AG14" i="4"/>
  <c r="B88" i="4"/>
  <c r="L29" i="4"/>
  <c r="B47" i="4"/>
  <c r="L33" i="4"/>
  <c r="B51" i="4"/>
  <c r="L28" i="4"/>
  <c r="B69" i="4"/>
  <c r="AL60" i="4"/>
  <c r="B67" i="4"/>
  <c r="AL58" i="4"/>
  <c r="B57" i="4"/>
  <c r="B61" i="4"/>
  <c r="B56" i="4"/>
  <c r="B59" i="4"/>
  <c r="B15" i="4"/>
  <c r="B16" i="4"/>
  <c r="B12" i="4"/>
  <c r="B13" i="4"/>
  <c r="I21" i="3"/>
  <c r="R14" i="7"/>
  <c r="J42" i="3"/>
  <c r="S20" i="7"/>
  <c r="I42" i="3"/>
  <c r="R20" i="7"/>
  <c r="J41" i="3"/>
  <c r="S19" i="7"/>
  <c r="I41" i="3"/>
  <c r="R19" i="7"/>
  <c r="J37" i="3"/>
  <c r="S32" i="7"/>
  <c r="I37" i="3"/>
  <c r="R32" i="7"/>
  <c r="J36" i="3"/>
  <c r="S31" i="7"/>
  <c r="R31" i="7"/>
  <c r="J32" i="3"/>
  <c r="S27" i="7"/>
  <c r="R27" i="7"/>
  <c r="J31" i="3"/>
  <c r="S26" i="7"/>
  <c r="R26" i="7"/>
  <c r="J29" i="3"/>
  <c r="S24" i="7"/>
  <c r="R24" i="7"/>
  <c r="J28" i="3"/>
  <c r="S23" i="7"/>
  <c r="R23" i="7"/>
  <c r="J23" i="3"/>
  <c r="S15" i="7"/>
  <c r="I23" i="3"/>
  <c r="R15" i="7"/>
  <c r="J20" i="3"/>
  <c r="S13" i="7"/>
  <c r="R13" i="7"/>
  <c r="J15" i="3"/>
  <c r="S10" i="7"/>
  <c r="R10" i="7"/>
  <c r="J12" i="3"/>
  <c r="S8" i="7"/>
  <c r="R8" i="7"/>
  <c r="J7" i="3"/>
  <c r="S5" i="7"/>
  <c r="I7" i="3"/>
  <c r="R5" i="7"/>
  <c r="J4" i="3"/>
  <c r="S3" i="7"/>
  <c r="P4" i="7"/>
  <c r="I4" i="3"/>
  <c r="R3" i="7"/>
  <c r="O21" i="3"/>
  <c r="O13" i="3"/>
  <c r="P24" i="3"/>
  <c r="P23" i="3"/>
  <c r="P21" i="3"/>
  <c r="P20" i="3"/>
  <c r="P16" i="3"/>
  <c r="P15" i="3"/>
  <c r="P13" i="3"/>
  <c r="P12" i="3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S13" i="1"/>
  <c r="S12" i="1"/>
  <c r="S11" i="1"/>
  <c r="S10" i="1"/>
  <c r="S9" i="1"/>
  <c r="S8" i="1"/>
  <c r="S7" i="1"/>
  <c r="O11" i="8"/>
  <c r="S6" i="1"/>
  <c r="O10" i="8"/>
  <c r="S5" i="1"/>
  <c r="S4" i="1"/>
  <c r="S3" i="1"/>
  <c r="T20" i="7"/>
  <c r="U20" i="7"/>
  <c r="T19" i="7"/>
  <c r="U19" i="7"/>
  <c r="T32" i="7"/>
  <c r="U32" i="7"/>
  <c r="T31" i="7"/>
  <c r="U31" i="7"/>
  <c r="T27" i="7"/>
  <c r="U27" i="7"/>
  <c r="T26" i="7"/>
  <c r="U26" i="7"/>
  <c r="T23" i="7"/>
  <c r="U23" i="7"/>
  <c r="T24" i="7"/>
  <c r="U24" i="7"/>
  <c r="T16" i="7"/>
  <c r="U16" i="7"/>
  <c r="T15" i="7"/>
  <c r="U15" i="7"/>
  <c r="T14" i="7"/>
  <c r="U14" i="7"/>
  <c r="T13" i="7"/>
  <c r="U13" i="7"/>
  <c r="T11" i="7"/>
  <c r="U11" i="7"/>
  <c r="T10" i="7"/>
  <c r="U10" i="7"/>
  <c r="T9" i="7"/>
  <c r="U9" i="7"/>
  <c r="T8" i="7"/>
  <c r="U8" i="7"/>
  <c r="T6" i="7"/>
  <c r="U6" i="7"/>
  <c r="T5" i="7"/>
  <c r="U5" i="7"/>
  <c r="T3" i="7"/>
  <c r="U3" i="7"/>
  <c r="T4" i="7"/>
  <c r="U4" i="7"/>
  <c r="N26" i="7"/>
  <c r="N19" i="7"/>
  <c r="N13" i="7"/>
  <c r="N8" i="7"/>
  <c r="N3" i="7"/>
  <c r="N23" i="7"/>
  <c r="N15" i="7"/>
  <c r="N10" i="7"/>
  <c r="N5" i="7"/>
  <c r="R16" i="7"/>
  <c r="J16" i="3"/>
  <c r="S11" i="7"/>
  <c r="AG16" i="4"/>
  <c r="B90" i="4"/>
  <c r="AG12" i="4"/>
  <c r="B85" i="4"/>
  <c r="B84" i="4"/>
  <c r="AG13" i="4"/>
  <c r="B86" i="4"/>
  <c r="AG15" i="4"/>
  <c r="B89" i="4"/>
  <c r="I8" i="3"/>
  <c r="R6" i="7"/>
  <c r="I5" i="3"/>
  <c r="R4" i="7"/>
  <c r="S15" i="1"/>
  <c r="I16" i="3"/>
  <c r="R11" i="7"/>
  <c r="J13" i="3"/>
  <c r="S9" i="7"/>
  <c r="R9" i="7"/>
  <c r="J21" i="3"/>
  <c r="S14" i="7"/>
  <c r="J24" i="3"/>
  <c r="S16" i="7"/>
  <c r="L32" i="4"/>
  <c r="B50" i="4"/>
  <c r="L31" i="4"/>
  <c r="B49" i="4"/>
  <c r="L30" i="4"/>
  <c r="B48" i="4"/>
  <c r="B70" i="4"/>
  <c r="AL61" i="4"/>
  <c r="B66" i="4"/>
  <c r="AL57" i="4"/>
  <c r="B68" i="4"/>
  <c r="AL59" i="4"/>
  <c r="B65" i="4"/>
  <c r="AL56" i="4"/>
  <c r="J8" i="3"/>
  <c r="S6" i="7"/>
  <c r="J5" i="3"/>
  <c r="S4" i="7"/>
  <c r="N31" i="7"/>
  <c r="D5" i="3"/>
  <c r="M4" i="7"/>
  <c r="L15" i="3"/>
  <c r="D20" i="3"/>
  <c r="M13" i="7"/>
  <c r="D8" i="3"/>
  <c r="M6" i="7"/>
  <c r="L12" i="3"/>
  <c r="D12" i="3"/>
  <c r="M8" i="7"/>
  <c r="D7" i="3"/>
  <c r="M5" i="7"/>
  <c r="G8" i="4"/>
  <c r="G16" i="4"/>
  <c r="G3" i="4"/>
  <c r="G11" i="4"/>
  <c r="D24" i="3"/>
  <c r="M16" i="7"/>
  <c r="D16" i="3"/>
  <c r="M11" i="7"/>
  <c r="L16" i="3"/>
  <c r="L13" i="3"/>
  <c r="D13" i="3"/>
  <c r="M9" i="7"/>
  <c r="D21" i="3"/>
  <c r="M14" i="7"/>
  <c r="M3" i="4"/>
  <c r="M11" i="4"/>
  <c r="S3" i="4"/>
  <c r="S11" i="4"/>
  <c r="M8" i="4"/>
  <c r="M16" i="4"/>
  <c r="M5" i="4"/>
  <c r="M13" i="4"/>
  <c r="M7" i="4"/>
  <c r="M15" i="4"/>
  <c r="D37" i="3"/>
  <c r="M32" i="7"/>
  <c r="C11" i="4"/>
  <c r="D36" i="3"/>
  <c r="M31" i="7"/>
  <c r="N42" i="4"/>
  <c r="Y61" i="4"/>
  <c r="G37" i="4"/>
  <c r="N37" i="4"/>
  <c r="Y56" i="4"/>
  <c r="G40" i="4"/>
  <c r="N40" i="4"/>
  <c r="Y59" i="4"/>
  <c r="G41" i="4"/>
  <c r="N41" i="4"/>
  <c r="Y60" i="4"/>
  <c r="G38" i="4"/>
  <c r="N38" i="4"/>
  <c r="Y57" i="4"/>
  <c r="N39" i="4"/>
  <c r="Y58" i="4"/>
  <c r="G6" i="4"/>
  <c r="G14" i="4"/>
  <c r="P39" i="4"/>
  <c r="AA58" i="4"/>
  <c r="I37" i="4"/>
  <c r="I38" i="4"/>
  <c r="D39" i="4"/>
  <c r="K39" i="4"/>
  <c r="V58" i="4"/>
  <c r="I40" i="4"/>
  <c r="E37" i="4"/>
  <c r="L37" i="4"/>
  <c r="W56" i="4"/>
  <c r="E38" i="4"/>
  <c r="L38" i="4"/>
  <c r="W57" i="4"/>
  <c r="E39" i="4"/>
  <c r="L39" i="4"/>
  <c r="W58" i="4"/>
  <c r="F40" i="4"/>
  <c r="M40" i="4"/>
  <c r="X59" i="4"/>
  <c r="I41" i="4"/>
  <c r="J41" i="4"/>
  <c r="Q41" i="4"/>
  <c r="G5" i="4"/>
  <c r="G13" i="4"/>
  <c r="H13" i="4"/>
  <c r="N11" i="4"/>
  <c r="N13" i="4"/>
  <c r="N16" i="4"/>
  <c r="J38" i="4"/>
  <c r="Q38" i="4"/>
  <c r="P38" i="4"/>
  <c r="AA57" i="4"/>
  <c r="H38" i="4"/>
  <c r="O38" i="4"/>
  <c r="Z57" i="4"/>
  <c r="H41" i="4"/>
  <c r="O41" i="4"/>
  <c r="Z60" i="4"/>
  <c r="J39" i="4"/>
  <c r="Q39" i="4"/>
  <c r="J42" i="4"/>
  <c r="Q42" i="4"/>
  <c r="C6" i="4"/>
  <c r="D23" i="3"/>
  <c r="M15" i="7"/>
  <c r="D15" i="3"/>
  <c r="M10" i="7"/>
  <c r="T11" i="4"/>
  <c r="S4" i="4"/>
  <c r="S12" i="4"/>
  <c r="T12" i="4"/>
  <c r="S5" i="4"/>
  <c r="S13" i="4"/>
  <c r="H40" i="4"/>
  <c r="O40" i="4"/>
  <c r="Z59" i="4"/>
  <c r="P40" i="4"/>
  <c r="AA59" i="4"/>
  <c r="H37" i="4"/>
  <c r="O37" i="4"/>
  <c r="Z56" i="4"/>
  <c r="P37" i="4"/>
  <c r="AA56" i="4"/>
  <c r="G7" i="4"/>
  <c r="G15" i="4"/>
  <c r="S6" i="4"/>
  <c r="S14" i="4"/>
  <c r="G4" i="4"/>
  <c r="G12" i="4"/>
  <c r="C4" i="4"/>
  <c r="C12" i="4"/>
  <c r="C85" i="4"/>
  <c r="D4" i="3"/>
  <c r="M3" i="7"/>
  <c r="T14" i="4"/>
  <c r="C56" i="4"/>
  <c r="C20" i="4"/>
  <c r="C28" i="4"/>
  <c r="C37" i="4"/>
  <c r="C46" i="4"/>
  <c r="C84" i="4"/>
  <c r="P42" i="4"/>
  <c r="AA61" i="4"/>
  <c r="C57" i="4"/>
  <c r="AM57" i="4"/>
  <c r="H15" i="4"/>
  <c r="H11" i="4"/>
  <c r="AA11" i="4"/>
  <c r="T13" i="4"/>
  <c r="AA13" i="4"/>
  <c r="H14" i="4"/>
  <c r="H16" i="4"/>
  <c r="AA16" i="4"/>
  <c r="C59" i="4"/>
  <c r="AM59" i="4"/>
  <c r="C14" i="4"/>
  <c r="C88" i="4"/>
  <c r="C23" i="4"/>
  <c r="C31" i="4"/>
  <c r="C40" i="4"/>
  <c r="C49" i="4"/>
  <c r="AM56" i="4"/>
  <c r="C65" i="4"/>
  <c r="C66" i="4"/>
  <c r="E88" i="4"/>
  <c r="E59" i="4"/>
  <c r="C58" i="4"/>
  <c r="C22" i="4"/>
  <c r="C30" i="4"/>
  <c r="C39" i="4"/>
  <c r="C48" i="4"/>
  <c r="C13" i="4"/>
  <c r="C86" i="4"/>
  <c r="C68" i="4"/>
  <c r="P41" i="4"/>
  <c r="AA60" i="4"/>
  <c r="X15" i="4"/>
  <c r="H61" i="4"/>
  <c r="H90" i="4"/>
  <c r="Y13" i="4"/>
  <c r="W11" i="4"/>
  <c r="C25" i="4"/>
  <c r="C33" i="4"/>
  <c r="C42" i="4"/>
  <c r="C51" i="4"/>
  <c r="C16" i="4"/>
  <c r="C90" i="4"/>
  <c r="C61" i="4"/>
  <c r="C60" i="4"/>
  <c r="C24" i="4"/>
  <c r="C32" i="4"/>
  <c r="C41" i="4"/>
  <c r="C50" i="4"/>
  <c r="C15" i="4"/>
  <c r="C89" i="4"/>
  <c r="F61" i="4"/>
  <c r="F90" i="4"/>
  <c r="E89" i="4"/>
  <c r="E60" i="4"/>
  <c r="I89" i="4"/>
  <c r="I60" i="4"/>
  <c r="X13" i="4"/>
  <c r="Y14" i="4"/>
  <c r="N14" i="4"/>
  <c r="AA14" i="4"/>
  <c r="AB14" i="4"/>
  <c r="AA15" i="4"/>
  <c r="X16" i="4"/>
  <c r="AB13" i="4"/>
  <c r="W12" i="4"/>
  <c r="F39" i="4"/>
  <c r="M39" i="4"/>
  <c r="X58" i="4"/>
  <c r="AB16" i="4"/>
  <c r="Y15" i="4"/>
  <c r="H58" i="4"/>
  <c r="H86" i="4"/>
  <c r="H89" i="4"/>
  <c r="H60" i="4"/>
  <c r="H56" i="4"/>
  <c r="H84" i="4"/>
  <c r="C21" i="4"/>
  <c r="C29" i="4"/>
  <c r="C38" i="4"/>
  <c r="C47" i="4"/>
  <c r="W15" i="4"/>
  <c r="W14" i="4"/>
  <c r="Y12" i="4"/>
  <c r="X11" i="4"/>
  <c r="D40" i="4"/>
  <c r="D37" i="4"/>
  <c r="W16" i="4"/>
  <c r="W13" i="4"/>
  <c r="X12" i="4"/>
  <c r="Y11" i="4"/>
  <c r="AB11" i="4"/>
  <c r="N12" i="4"/>
  <c r="AA12" i="4"/>
  <c r="AB12" i="4"/>
  <c r="AM58" i="4"/>
  <c r="C67" i="4"/>
  <c r="H88" i="4"/>
  <c r="H59" i="4"/>
  <c r="F60" i="4"/>
  <c r="F89" i="4"/>
  <c r="I58" i="4"/>
  <c r="I86" i="4"/>
  <c r="E58" i="4"/>
  <c r="E86" i="4"/>
  <c r="C70" i="4"/>
  <c r="AM61" i="4"/>
  <c r="F86" i="4"/>
  <c r="F58" i="4"/>
  <c r="I90" i="4"/>
  <c r="I61" i="4"/>
  <c r="Z12" i="4"/>
  <c r="D85" i="4"/>
  <c r="D57" i="4"/>
  <c r="AH57" i="4"/>
  <c r="H66" i="4"/>
  <c r="E90" i="4"/>
  <c r="E61" i="4"/>
  <c r="I59" i="4"/>
  <c r="I88" i="4"/>
  <c r="F59" i="4"/>
  <c r="F88" i="4"/>
  <c r="C69" i="4"/>
  <c r="AM60" i="4"/>
  <c r="Z11" i="4"/>
  <c r="D84" i="4"/>
  <c r="D56" i="4"/>
  <c r="AH56" i="4"/>
  <c r="H65" i="4"/>
  <c r="H57" i="4"/>
  <c r="H85" i="4"/>
  <c r="AD12" i="4"/>
  <c r="I85" i="4"/>
  <c r="I57" i="4"/>
  <c r="AD11" i="4"/>
  <c r="I84" i="4"/>
  <c r="I56" i="4"/>
  <c r="E85" i="4"/>
  <c r="E57" i="4"/>
  <c r="Z16" i="4"/>
  <c r="D90" i="4"/>
  <c r="D61" i="4"/>
  <c r="K40" i="4"/>
  <c r="V59" i="4"/>
  <c r="J40" i="4"/>
  <c r="Q40" i="4"/>
  <c r="F85" i="4"/>
  <c r="F57" i="4"/>
  <c r="F56" i="4"/>
  <c r="F84" i="4"/>
  <c r="Z13" i="4"/>
  <c r="D58" i="4"/>
  <c r="D86" i="4"/>
  <c r="K37" i="4"/>
  <c r="V56" i="4"/>
  <c r="J37" i="4"/>
  <c r="Q37" i="4"/>
  <c r="E56" i="4"/>
  <c r="E84" i="4"/>
  <c r="Z14" i="4"/>
  <c r="D59" i="4"/>
  <c r="D88" i="4"/>
  <c r="Z15" i="4"/>
  <c r="D60" i="4"/>
  <c r="D89" i="4"/>
  <c r="G56" i="4"/>
  <c r="G84" i="4"/>
  <c r="G85" i="4"/>
  <c r="G57" i="4"/>
  <c r="G89" i="4"/>
  <c r="G60" i="4"/>
  <c r="AD15" i="4"/>
  <c r="AH59" i="4"/>
  <c r="H68" i="4"/>
  <c r="G86" i="4"/>
  <c r="G58" i="4"/>
  <c r="AD13" i="4"/>
  <c r="AH60" i="4"/>
  <c r="H69" i="4"/>
  <c r="G59" i="4"/>
  <c r="G88" i="4"/>
  <c r="AD14" i="4"/>
  <c r="AH58" i="4"/>
  <c r="H67" i="4"/>
  <c r="AE11" i="4"/>
  <c r="AF11" i="4"/>
  <c r="J84" i="4"/>
  <c r="A84" i="4"/>
  <c r="AH61" i="4"/>
  <c r="H70" i="4"/>
  <c r="G90" i="4"/>
  <c r="G61" i="4"/>
  <c r="AD16" i="4"/>
  <c r="AE12" i="4"/>
  <c r="AF12" i="4"/>
  <c r="AC12" i="4"/>
  <c r="J85" i="4"/>
  <c r="A85" i="4"/>
  <c r="AE16" i="4"/>
  <c r="AF16" i="4"/>
  <c r="AC16" i="4"/>
  <c r="J90" i="4"/>
  <c r="A90" i="4"/>
  <c r="AE13" i="4"/>
  <c r="AF13" i="4"/>
  <c r="AC13" i="4"/>
  <c r="J86" i="4"/>
  <c r="A86" i="4"/>
  <c r="C28" i="3"/>
  <c r="C32" i="3"/>
  <c r="D32" i="3"/>
  <c r="M27" i="7"/>
  <c r="C41" i="3"/>
  <c r="AC11" i="4"/>
  <c r="AE14" i="4"/>
  <c r="AF14" i="4"/>
  <c r="J88" i="4"/>
  <c r="A88" i="4"/>
  <c r="AE15" i="4"/>
  <c r="AF15" i="4"/>
  <c r="AC15" i="4"/>
  <c r="J89" i="4"/>
  <c r="A89" i="4"/>
  <c r="C29" i="3"/>
  <c r="D29" i="3"/>
  <c r="M24" i="7"/>
  <c r="C31" i="3"/>
  <c r="D31" i="3"/>
  <c r="M26" i="7"/>
  <c r="C42" i="3"/>
  <c r="D42" i="3"/>
  <c r="M20" i="7"/>
  <c r="AC14" i="4"/>
  <c r="D46" i="4"/>
  <c r="D48" i="4"/>
  <c r="E48" i="4"/>
  <c r="L48" i="4"/>
  <c r="Q58" i="4"/>
  <c r="D50" i="4"/>
  <c r="E50" i="4"/>
  <c r="L50" i="4"/>
  <c r="Q60" i="4"/>
  <c r="D49" i="4"/>
  <c r="E49" i="4"/>
  <c r="L49" i="4"/>
  <c r="Q59" i="4"/>
  <c r="D47" i="4"/>
  <c r="E46" i="4"/>
  <c r="L46" i="4"/>
  <c r="Q56" i="4"/>
  <c r="D51" i="4"/>
  <c r="E51" i="4"/>
  <c r="L51" i="4"/>
  <c r="Q61" i="4"/>
  <c r="E47" i="4"/>
  <c r="L47" i="4"/>
  <c r="Q57" i="4"/>
  <c r="F47" i="4"/>
  <c r="M47" i="4"/>
  <c r="R57" i="4"/>
  <c r="G47" i="4"/>
  <c r="N47" i="4"/>
  <c r="S57" i="4"/>
  <c r="F51" i="4"/>
  <c r="M51" i="4"/>
  <c r="R61" i="4"/>
  <c r="I47" i="4"/>
  <c r="I49" i="4"/>
  <c r="I51" i="4"/>
  <c r="F46" i="4"/>
  <c r="M46" i="4"/>
  <c r="R56" i="4"/>
  <c r="I50" i="4"/>
  <c r="G50" i="4"/>
  <c r="N50" i="4"/>
  <c r="S60" i="4"/>
  <c r="I46" i="4"/>
  <c r="F48" i="4"/>
  <c r="M48" i="4"/>
  <c r="R58" i="4"/>
  <c r="D41" i="3"/>
  <c r="M19" i="7"/>
  <c r="F50" i="4"/>
  <c r="M50" i="4"/>
  <c r="R60" i="4"/>
  <c r="G51" i="4"/>
  <c r="N51" i="4"/>
  <c r="S61" i="4"/>
  <c r="G48" i="4"/>
  <c r="N48" i="4"/>
  <c r="S58" i="4"/>
  <c r="G49" i="4"/>
  <c r="N49" i="4"/>
  <c r="S59" i="4"/>
  <c r="I48" i="4"/>
  <c r="F49" i="4"/>
  <c r="M49" i="4"/>
  <c r="R59" i="4"/>
  <c r="G46" i="4"/>
  <c r="N46" i="4"/>
  <c r="S56" i="4"/>
  <c r="I20" i="4"/>
  <c r="I28" i="4"/>
  <c r="I24" i="4"/>
  <c r="I32" i="4"/>
  <c r="G24" i="4"/>
  <c r="G32" i="4"/>
  <c r="M60" i="4"/>
  <c r="F24" i="4"/>
  <c r="F32" i="4"/>
  <c r="L60" i="4"/>
  <c r="AG60" i="4"/>
  <c r="G69" i="4"/>
  <c r="I25" i="4"/>
  <c r="I33" i="4"/>
  <c r="G20" i="4"/>
  <c r="G28" i="4"/>
  <c r="M56" i="4"/>
  <c r="I21" i="4"/>
  <c r="I29" i="4"/>
  <c r="F21" i="4"/>
  <c r="F29" i="4"/>
  <c r="L57" i="4"/>
  <c r="AG57" i="4"/>
  <c r="G66" i="4"/>
  <c r="G22" i="4"/>
  <c r="G30" i="4"/>
  <c r="M58" i="4"/>
  <c r="I23" i="4"/>
  <c r="I31" i="4"/>
  <c r="F23" i="4"/>
  <c r="F31" i="4"/>
  <c r="L59" i="4"/>
  <c r="AG59" i="4"/>
  <c r="G68" i="4"/>
  <c r="D20" i="4"/>
  <c r="D28" i="4"/>
  <c r="J56" i="4"/>
  <c r="E20" i="4"/>
  <c r="E28" i="4"/>
  <c r="K56" i="4"/>
  <c r="AF56" i="4"/>
  <c r="F65" i="4"/>
  <c r="D22" i="4"/>
  <c r="D30" i="4"/>
  <c r="J58" i="4"/>
  <c r="E22" i="4"/>
  <c r="E30" i="4"/>
  <c r="K58" i="4"/>
  <c r="AF58" i="4"/>
  <c r="F67" i="4"/>
  <c r="D24" i="4"/>
  <c r="D32" i="4"/>
  <c r="J60" i="4"/>
  <c r="E24" i="4"/>
  <c r="E32" i="4"/>
  <c r="K60" i="4"/>
  <c r="AF60" i="4"/>
  <c r="F69" i="4"/>
  <c r="D25" i="4"/>
  <c r="D33" i="4"/>
  <c r="J61" i="4"/>
  <c r="E25" i="4"/>
  <c r="E33" i="4"/>
  <c r="K61" i="4"/>
  <c r="AF61" i="4"/>
  <c r="F70" i="4"/>
  <c r="F20" i="4"/>
  <c r="F28" i="4"/>
  <c r="L56" i="4"/>
  <c r="AG56" i="4"/>
  <c r="G65" i="4"/>
  <c r="G21" i="4"/>
  <c r="G29" i="4"/>
  <c r="M57" i="4"/>
  <c r="I22" i="4"/>
  <c r="I30" i="4"/>
  <c r="F22" i="4"/>
  <c r="F30" i="4"/>
  <c r="L58" i="4"/>
  <c r="AG58" i="4"/>
  <c r="G67" i="4"/>
  <c r="G23" i="4"/>
  <c r="G31" i="4"/>
  <c r="M59" i="4"/>
  <c r="G25" i="4"/>
  <c r="G33" i="4"/>
  <c r="M61" i="4"/>
  <c r="F25" i="4"/>
  <c r="F33" i="4"/>
  <c r="L61" i="4"/>
  <c r="AG61" i="4"/>
  <c r="G70" i="4"/>
  <c r="D21" i="4"/>
  <c r="D29" i="4"/>
  <c r="J57" i="4"/>
  <c r="E21" i="4"/>
  <c r="E29" i="4"/>
  <c r="K57" i="4"/>
  <c r="AF57" i="4"/>
  <c r="F66" i="4"/>
  <c r="D23" i="4"/>
  <c r="D31" i="4"/>
  <c r="J59" i="4"/>
  <c r="E23" i="4"/>
  <c r="E31" i="4"/>
  <c r="K59" i="4"/>
  <c r="AF59" i="4"/>
  <c r="F68" i="4"/>
  <c r="D28" i="3"/>
  <c r="M23" i="7"/>
  <c r="J30" i="4"/>
  <c r="H30" i="4"/>
  <c r="N58" i="4"/>
  <c r="M30" i="4"/>
  <c r="O58" i="4"/>
  <c r="J31" i="4"/>
  <c r="H31" i="4"/>
  <c r="N59" i="4"/>
  <c r="M31" i="4"/>
  <c r="O59" i="4"/>
  <c r="J32" i="4"/>
  <c r="H32" i="4"/>
  <c r="N60" i="4"/>
  <c r="M32" i="4"/>
  <c r="O60" i="4"/>
  <c r="P48" i="4"/>
  <c r="U58" i="4"/>
  <c r="H48" i="4"/>
  <c r="O48" i="4"/>
  <c r="T58" i="4"/>
  <c r="P49" i="4"/>
  <c r="U59" i="4"/>
  <c r="H49" i="4"/>
  <c r="O49" i="4"/>
  <c r="T59" i="4"/>
  <c r="K46" i="4"/>
  <c r="P56" i="4"/>
  <c r="AE56" i="4"/>
  <c r="E65" i="4"/>
  <c r="J46" i="4"/>
  <c r="Q46" i="4"/>
  <c r="J29" i="4"/>
  <c r="H29" i="4"/>
  <c r="N57" i="4"/>
  <c r="M29" i="4"/>
  <c r="O57" i="4"/>
  <c r="H33" i="4"/>
  <c r="N61" i="4"/>
  <c r="M33" i="4"/>
  <c r="J33" i="4"/>
  <c r="O61" i="4"/>
  <c r="J28" i="4"/>
  <c r="H28" i="4"/>
  <c r="N56" i="4"/>
  <c r="M28" i="4"/>
  <c r="AC56" i="4"/>
  <c r="O56" i="4"/>
  <c r="P46" i="4"/>
  <c r="U56" i="4"/>
  <c r="H46" i="4"/>
  <c r="O46" i="4"/>
  <c r="T56" i="4"/>
  <c r="P50" i="4"/>
  <c r="U60" i="4"/>
  <c r="H50" i="4"/>
  <c r="O50" i="4"/>
  <c r="T60" i="4"/>
  <c r="P51" i="4"/>
  <c r="U61" i="4"/>
  <c r="H51" i="4"/>
  <c r="O51" i="4"/>
  <c r="T61" i="4"/>
  <c r="P47" i="4"/>
  <c r="U57" i="4"/>
  <c r="H47" i="4"/>
  <c r="O47" i="4"/>
  <c r="T57" i="4"/>
  <c r="K51" i="4"/>
  <c r="P61" i="4"/>
  <c r="AE61" i="4"/>
  <c r="E70" i="4"/>
  <c r="J51" i="4"/>
  <c r="Q51" i="4"/>
  <c r="K47" i="4"/>
  <c r="P57" i="4"/>
  <c r="AE57" i="4"/>
  <c r="E66" i="4"/>
  <c r="J47" i="4"/>
  <c r="Q47" i="4"/>
  <c r="K49" i="4"/>
  <c r="P59" i="4"/>
  <c r="AE59" i="4"/>
  <c r="E68" i="4"/>
  <c r="J49" i="4"/>
  <c r="Q49" i="4"/>
  <c r="K50" i="4"/>
  <c r="P60" i="4"/>
  <c r="AE60" i="4"/>
  <c r="E69" i="4"/>
  <c r="J50" i="4"/>
  <c r="Q50" i="4"/>
  <c r="K48" i="4"/>
  <c r="P58" i="4"/>
  <c r="AE58" i="4"/>
  <c r="E67" i="4"/>
  <c r="J48" i="4"/>
  <c r="Q48" i="4"/>
  <c r="AC59" i="4"/>
  <c r="AI60" i="4"/>
  <c r="I69" i="4"/>
  <c r="AD59" i="4"/>
  <c r="D68" i="4"/>
  <c r="AI61" i="4"/>
  <c r="I70" i="4"/>
  <c r="AC57" i="4"/>
  <c r="AD56" i="4"/>
  <c r="D65" i="4"/>
  <c r="AI56" i="4"/>
  <c r="I65" i="4"/>
  <c r="AD61" i="4"/>
  <c r="D70" i="4"/>
  <c r="AC61" i="4"/>
  <c r="AD57" i="4"/>
  <c r="D66" i="4"/>
  <c r="AI57" i="4"/>
  <c r="I66" i="4"/>
  <c r="AC60" i="4"/>
  <c r="A32" i="4"/>
  <c r="K32" i="4"/>
  <c r="K31" i="4"/>
  <c r="A31" i="4"/>
  <c r="AC58" i="4"/>
  <c r="A30" i="4"/>
  <c r="K30" i="4"/>
  <c r="A28" i="4"/>
  <c r="K28" i="4"/>
  <c r="A33" i="4"/>
  <c r="K33" i="4"/>
  <c r="AK57" i="4"/>
  <c r="AB57" i="4"/>
  <c r="A66" i="4"/>
  <c r="K29" i="4"/>
  <c r="A29" i="4"/>
  <c r="AD60" i="4"/>
  <c r="D69" i="4"/>
  <c r="AI59" i="4"/>
  <c r="I68" i="4"/>
  <c r="AD58" i="4"/>
  <c r="D67" i="4"/>
  <c r="AI58" i="4"/>
  <c r="I67" i="4"/>
  <c r="AK59" i="4"/>
  <c r="AB59" i="4"/>
  <c r="A68" i="4"/>
  <c r="AK60" i="4"/>
  <c r="AB60" i="4"/>
  <c r="A69" i="4"/>
  <c r="AK58" i="4"/>
  <c r="AB58" i="4"/>
  <c r="A67" i="4"/>
  <c r="AK61" i="4"/>
  <c r="AB61" i="4"/>
  <c r="A70" i="4"/>
  <c r="AK56" i="4"/>
  <c r="AB56" i="4"/>
  <c r="A65" i="4"/>
  <c r="E77" i="4"/>
  <c r="G75" i="4"/>
  <c r="E73" i="4"/>
  <c r="H75" i="4"/>
  <c r="I78" i="4"/>
  <c r="G73" i="4"/>
  <c r="D75" i="4"/>
  <c r="G76" i="4"/>
  <c r="G78" i="4"/>
  <c r="H76" i="4"/>
  <c r="C76" i="4"/>
  <c r="H73" i="4"/>
  <c r="I76" i="4"/>
  <c r="D19" i="8"/>
  <c r="D20" i="8"/>
  <c r="E75" i="4"/>
  <c r="D21" i="8"/>
  <c r="H77" i="4"/>
  <c r="B75" i="4"/>
  <c r="B74" i="4"/>
  <c r="F75" i="4"/>
  <c r="I74" i="4"/>
  <c r="D16" i="8"/>
  <c r="C78" i="4"/>
  <c r="B78" i="4"/>
  <c r="B76" i="4"/>
  <c r="D18" i="8"/>
  <c r="F74" i="4"/>
  <c r="D77" i="4"/>
  <c r="C75" i="4"/>
  <c r="F78" i="4"/>
  <c r="F77" i="4"/>
  <c r="C77" i="4"/>
  <c r="I75" i="4"/>
  <c r="I77" i="4"/>
  <c r="G74" i="4"/>
  <c r="E76" i="4"/>
  <c r="H78" i="4"/>
  <c r="G77" i="4"/>
  <c r="C73" i="4"/>
  <c r="D78" i="4"/>
  <c r="D74" i="4"/>
  <c r="D76" i="4"/>
  <c r="C74" i="4"/>
  <c r="E74" i="4"/>
  <c r="F76" i="4"/>
  <c r="D73" i="4"/>
  <c r="B77" i="4"/>
  <c r="E78" i="4"/>
  <c r="I73" i="4"/>
  <c r="D17" i="8"/>
  <c r="B73" i="4"/>
  <c r="F73" i="4"/>
  <c r="H74" i="4"/>
  <c r="F12" i="7"/>
  <c r="N16" i="8"/>
  <c r="E17" i="7"/>
  <c r="M21" i="8"/>
  <c r="M17" i="8"/>
  <c r="E13" i="7"/>
  <c r="I13" i="7"/>
  <c r="O17" i="8"/>
  <c r="E16" i="8"/>
  <c r="K23" i="6"/>
  <c r="C12" i="7"/>
  <c r="H12" i="7"/>
  <c r="P16" i="8"/>
  <c r="E20" i="8"/>
  <c r="C16" i="7"/>
  <c r="N19" i="8"/>
  <c r="F15" i="7"/>
  <c r="D13" i="7"/>
  <c r="C17" i="8"/>
  <c r="L17" i="8"/>
  <c r="J13" i="7"/>
  <c r="D12" i="7"/>
  <c r="C16" i="8"/>
  <c r="O21" i="8"/>
  <c r="I17" i="7"/>
  <c r="G13" i="7"/>
  <c r="Q17" i="8"/>
  <c r="P18" i="8"/>
  <c r="H14" i="7"/>
  <c r="N20" i="8"/>
  <c r="F16" i="7"/>
  <c r="D14" i="7"/>
  <c r="C18" i="8"/>
  <c r="N17" i="8"/>
  <c r="F13" i="7"/>
  <c r="C15" i="7"/>
  <c r="E19" i="8"/>
  <c r="C21" i="8"/>
  <c r="D17" i="7"/>
  <c r="H13" i="7"/>
  <c r="P17" i="8"/>
  <c r="E17" i="8"/>
  <c r="K28" i="6"/>
  <c r="C13" i="7"/>
  <c r="O20" i="8"/>
  <c r="I16" i="7"/>
  <c r="E14" i="7"/>
  <c r="M18" i="8"/>
  <c r="I12" i="7"/>
  <c r="O16" i="8"/>
  <c r="I15" i="7"/>
  <c r="O19" i="8"/>
  <c r="G15" i="7"/>
  <c r="Q19" i="8"/>
  <c r="G12" i="7"/>
  <c r="Q16" i="8"/>
  <c r="O18" i="8"/>
  <c r="I14" i="7"/>
  <c r="Q18" i="8"/>
  <c r="G14" i="7"/>
  <c r="J12" i="7"/>
  <c r="L16" i="8"/>
  <c r="L19" i="8"/>
  <c r="J15" i="7"/>
  <c r="J17" i="7"/>
  <c r="L21" i="8"/>
  <c r="G16" i="7"/>
  <c r="Q20" i="8"/>
  <c r="E15" i="7"/>
  <c r="M19" i="8"/>
  <c r="H16" i="7"/>
  <c r="P20" i="8"/>
  <c r="C20" i="8"/>
  <c r="D16" i="7"/>
  <c r="F17" i="7"/>
  <c r="N21" i="8"/>
  <c r="L20" i="8"/>
  <c r="J16" i="7"/>
  <c r="C17" i="7"/>
  <c r="E21" i="8"/>
  <c r="N18" i="8"/>
  <c r="F14" i="7"/>
  <c r="E18" i="8"/>
  <c r="C14" i="7"/>
  <c r="H15" i="7"/>
  <c r="P19" i="8"/>
  <c r="C19" i="8"/>
  <c r="D15" i="7"/>
  <c r="G17" i="7"/>
  <c r="Q21" i="8"/>
  <c r="L18" i="8"/>
  <c r="J14" i="7"/>
  <c r="P21" i="8"/>
  <c r="H17" i="7"/>
  <c r="M16" i="8"/>
  <c r="E12" i="7"/>
  <c r="M20" i="8"/>
  <c r="E16" i="7"/>
  <c r="K25" i="6"/>
  <c r="D25" i="6"/>
  <c r="F23" i="6"/>
  <c r="F28" i="6"/>
  <c r="D30" i="6"/>
  <c r="K30" i="6"/>
</calcChain>
</file>

<file path=xl/sharedStrings.xml><?xml version="1.0" encoding="utf-8"?>
<sst xmlns="http://schemas.openxmlformats.org/spreadsheetml/2006/main" count="4208" uniqueCount="810">
  <si>
    <t>Ne remplir que les cases grisées</t>
  </si>
  <si>
    <t>Mécanisme de jeu</t>
  </si>
  <si>
    <t>Finale 6 joueurs 2 poules</t>
  </si>
  <si>
    <t>Joueurs</t>
  </si>
  <si>
    <t>Licence</t>
  </si>
  <si>
    <t>Stade de l'épreuve</t>
  </si>
  <si>
    <t>Finale Oise</t>
  </si>
  <si>
    <t>159833G</t>
  </si>
  <si>
    <t>Mode de jeux</t>
  </si>
  <si>
    <t>CADRE</t>
  </si>
  <si>
    <t>123333P</t>
  </si>
  <si>
    <t>Catégorie</t>
  </si>
  <si>
    <t>REGIONAL 1</t>
  </si>
  <si>
    <t>A.S BEAUVAIS</t>
  </si>
  <si>
    <t>020886I</t>
  </si>
  <si>
    <t>Lieu</t>
  </si>
  <si>
    <t>B.C CHAMBLYSIEN</t>
  </si>
  <si>
    <t>B.C MONTATAIRE</t>
  </si>
  <si>
    <t>144730O</t>
  </si>
  <si>
    <t>Date</t>
  </si>
  <si>
    <t>B.C SENLIS</t>
  </si>
  <si>
    <t>017988W</t>
  </si>
  <si>
    <t>B.C CREVECOEUR</t>
  </si>
  <si>
    <t>020497J</t>
  </si>
  <si>
    <t>B.C GOUVIEUX</t>
  </si>
  <si>
    <t>B.C LIANCOURTOIS</t>
  </si>
  <si>
    <t>Responsable</t>
  </si>
  <si>
    <t>B.C MERUVIEN</t>
  </si>
  <si>
    <t>B.C MONTREUIL/BRECHE</t>
  </si>
  <si>
    <t>Finale 2 joueurs</t>
  </si>
  <si>
    <t>Finale 3 joueurs</t>
  </si>
  <si>
    <t>B.C SAINT JUST EN CHAUSSEE</t>
  </si>
  <si>
    <t>Quota</t>
  </si>
  <si>
    <t>Finale 4 joueurs</t>
  </si>
  <si>
    <t>U.S VILLERS SAINT PAUL</t>
  </si>
  <si>
    <t>Finale 5 joueurs</t>
  </si>
  <si>
    <t>B.C CREPY EN VALOIS</t>
  </si>
  <si>
    <t>LIBRE</t>
  </si>
  <si>
    <t>Perdant</t>
  </si>
  <si>
    <t>Vainqueur</t>
  </si>
  <si>
    <t>BANDE</t>
  </si>
  <si>
    <t>@</t>
  </si>
  <si>
    <t xml:space="preserve"> </t>
  </si>
  <si>
    <t>3 BANDES</t>
  </si>
  <si>
    <t>Eliminatoire 1er tour</t>
  </si>
  <si>
    <t>Ecrire le  numero de licence pour qu'apparaisse le nom et prenom du joueur</t>
  </si>
  <si>
    <t>Eliminatoire 2ème tour</t>
  </si>
  <si>
    <t>S'il n'apparait pas verifier le numero dans l'onglet licenciés ou ecrirvez son nom</t>
  </si>
  <si>
    <t>Eliminatoire 3ème tour</t>
  </si>
  <si>
    <t>Eliminatoire 4ème tour</t>
  </si>
  <si>
    <t>Hauts de France</t>
  </si>
  <si>
    <t>a</t>
  </si>
  <si>
    <t>Finale Ligue Hauts de France</t>
  </si>
  <si>
    <t>France</t>
  </si>
  <si>
    <t>b</t>
  </si>
  <si>
    <t>https://www.telemat.org/FFBI/sif/</t>
  </si>
  <si>
    <t>MASTERS</t>
  </si>
  <si>
    <t>NATIONAL 1</t>
  </si>
  <si>
    <t>NATIONAL 2</t>
  </si>
  <si>
    <t>NATIONAL 3</t>
  </si>
  <si>
    <t>REGIONAL 2</t>
  </si>
  <si>
    <t>REGIONAL 3</t>
  </si>
  <si>
    <t>REGIONAL 4</t>
  </si>
  <si>
    <t>JUNIORS (U21)</t>
  </si>
  <si>
    <t xml:space="preserve">JUNIORS Régionaux </t>
  </si>
  <si>
    <t>CADETS (U17)</t>
  </si>
  <si>
    <t>CADETS Régionaux</t>
  </si>
  <si>
    <t>MINIMES</t>
  </si>
  <si>
    <t>4 BILLES</t>
  </si>
  <si>
    <t>DAME NATIONAL</t>
  </si>
  <si>
    <t>DAME REGIONAL</t>
  </si>
  <si>
    <t>libre</t>
  </si>
  <si>
    <t>Masters</t>
  </si>
  <si>
    <t>bande</t>
  </si>
  <si>
    <t>cadre</t>
  </si>
  <si>
    <t>3 bandes</t>
  </si>
  <si>
    <t>LICENCE</t>
  </si>
  <si>
    <t>NOM</t>
  </si>
  <si>
    <t>CLUB</t>
  </si>
  <si>
    <t>N° Club</t>
  </si>
  <si>
    <t>1 BANDE</t>
  </si>
  <si>
    <t>Moyennes</t>
  </si>
  <si>
    <t>FFB</t>
  </si>
  <si>
    <t>Recalculée</t>
  </si>
  <si>
    <t>Saison</t>
  </si>
  <si>
    <t>166501E</t>
  </si>
  <si>
    <t>ADAM Matilde</t>
  </si>
  <si>
    <t>BC SENLIS</t>
  </si>
  <si>
    <t>169522N</t>
  </si>
  <si>
    <t>AJALBERT Alain</t>
  </si>
  <si>
    <t>BC GOUVIEUX</t>
  </si>
  <si>
    <t>138399B</t>
  </si>
  <si>
    <t>AKNOUCHE Dominique</t>
  </si>
  <si>
    <t>BC CREPY EN VALOIS</t>
  </si>
  <si>
    <t>166343H</t>
  </si>
  <si>
    <t>ALBOUY Claude</t>
  </si>
  <si>
    <t>BCM CHAMBLYSIEN</t>
  </si>
  <si>
    <t>114841Z</t>
  </si>
  <si>
    <t>BC CREVECOEUR</t>
  </si>
  <si>
    <t>BC LIANCOURTOIS</t>
  </si>
  <si>
    <t>164108D</t>
  </si>
  <si>
    <t>AZRIA Aaron</t>
  </si>
  <si>
    <t>169317Q</t>
  </si>
  <si>
    <t>AZRIA Sarah</t>
  </si>
  <si>
    <t>166322K</t>
  </si>
  <si>
    <t>BARBE Cassandra</t>
  </si>
  <si>
    <t>166323L</t>
  </si>
  <si>
    <t>BARBE Hinata</t>
  </si>
  <si>
    <t>166321J</t>
  </si>
  <si>
    <t>BARBE Logan</t>
  </si>
  <si>
    <t>137526M</t>
  </si>
  <si>
    <t>BARBE Philippe</t>
  </si>
  <si>
    <t>123293B</t>
  </si>
  <si>
    <t>BAROUX Christophe</t>
  </si>
  <si>
    <t>162822F</t>
  </si>
  <si>
    <t>BARTHON Aurélie</t>
  </si>
  <si>
    <t>162823G</t>
  </si>
  <si>
    <t>BARTHON Priam</t>
  </si>
  <si>
    <t>162824H</t>
  </si>
  <si>
    <t>BARTHON Rubben</t>
  </si>
  <si>
    <t>144727L</t>
  </si>
  <si>
    <t>BARTHONNET Didier</t>
  </si>
  <si>
    <t>BC MERUVIEN</t>
  </si>
  <si>
    <t>146280E</t>
  </si>
  <si>
    <t>BATON Laurent</t>
  </si>
  <si>
    <t>170890A</t>
  </si>
  <si>
    <t>BEAUMER Daniel</t>
  </si>
  <si>
    <t>A S BEAUVAIS</t>
  </si>
  <si>
    <t>143761H</t>
  </si>
  <si>
    <t>BERTRAND Frédéric</t>
  </si>
  <si>
    <t>020853B</t>
  </si>
  <si>
    <t>BICHON Bernard</t>
  </si>
  <si>
    <t>021059Z</t>
  </si>
  <si>
    <t>142863T</t>
  </si>
  <si>
    <t>BIZET Aimé</t>
  </si>
  <si>
    <t>169134R</t>
  </si>
  <si>
    <t>BIZET Sébastien</t>
  </si>
  <si>
    <t>169366T</t>
  </si>
  <si>
    <t>BOITEL Sophie</t>
  </si>
  <si>
    <t>134455J</t>
  </si>
  <si>
    <t>145645T</t>
  </si>
  <si>
    <t>BOUIGES Armelle</t>
  </si>
  <si>
    <t>020831F</t>
  </si>
  <si>
    <t>BOURGOGNE Claude</t>
  </si>
  <si>
    <t>146418M</t>
  </si>
  <si>
    <t>BOUTON Gérard</t>
  </si>
  <si>
    <t>165891R</t>
  </si>
  <si>
    <t>BOZON Robert</t>
  </si>
  <si>
    <t>BC VILLERS St PAUL</t>
  </si>
  <si>
    <t>148999F</t>
  </si>
  <si>
    <t>BROCHART Christian</t>
  </si>
  <si>
    <t>BC MONTATAIRE</t>
  </si>
  <si>
    <t>159835J</t>
  </si>
  <si>
    <t>CARDOEN Pierre</t>
  </si>
  <si>
    <t>020668Y</t>
  </si>
  <si>
    <t>CARDON Christian</t>
  </si>
  <si>
    <t>020494G</t>
  </si>
  <si>
    <t>CASTANER Eric</t>
  </si>
  <si>
    <t>020660Q</t>
  </si>
  <si>
    <t>CASTRIGNANO Antonio</t>
  </si>
  <si>
    <t>170289X</t>
  </si>
  <si>
    <t>CATELOY Claude</t>
  </si>
  <si>
    <t>171180Q</t>
  </si>
  <si>
    <t>CAUDRON Pierre</t>
  </si>
  <si>
    <t>142333J</t>
  </si>
  <si>
    <t>CHANTELOUP Ghislain</t>
  </si>
  <si>
    <t>135646E</t>
  </si>
  <si>
    <t>CHARLES Dominique</t>
  </si>
  <si>
    <t>168123S</t>
  </si>
  <si>
    <t>CHAUCHAT Jean-Luc</t>
  </si>
  <si>
    <t>142320W</t>
  </si>
  <si>
    <t>CHENAL Gérard</t>
  </si>
  <si>
    <t>153243T</t>
  </si>
  <si>
    <t>CHESNAIS Jacques</t>
  </si>
  <si>
    <t>020537X</t>
  </si>
  <si>
    <t>COLLARD Bruno</t>
  </si>
  <si>
    <t>121224M</t>
  </si>
  <si>
    <t>COMPERE Paul</t>
  </si>
  <si>
    <t>107929D</t>
  </si>
  <si>
    <t>COQUIGNY Jean-Jacques</t>
  </si>
  <si>
    <t>167623Z</t>
  </si>
  <si>
    <t>COTTEREAU Michel</t>
  </si>
  <si>
    <t>159215K</t>
  </si>
  <si>
    <t>156823K</t>
  </si>
  <si>
    <t>COUPLET Valentin</t>
  </si>
  <si>
    <t>110380K</t>
  </si>
  <si>
    <t>CREDOT Gérald</t>
  </si>
  <si>
    <t>107938M</t>
  </si>
  <si>
    <t>DANIEL Robert</t>
  </si>
  <si>
    <t>112083X</t>
  </si>
  <si>
    <t>DAVID Michel</t>
  </si>
  <si>
    <t>140557B</t>
  </si>
  <si>
    <t>DE DONCKER Richard</t>
  </si>
  <si>
    <t>020799Z</t>
  </si>
  <si>
    <t>DEHELLE Bernard</t>
  </si>
  <si>
    <t>156704F</t>
  </si>
  <si>
    <t>DELAFORGE Pascal</t>
  </si>
  <si>
    <t>169110Q</t>
  </si>
  <si>
    <t>DELLOUE Harry</t>
  </si>
  <si>
    <t>020877Z</t>
  </si>
  <si>
    <t>DEMEULLE Guy</t>
  </si>
  <si>
    <t>152910G</t>
  </si>
  <si>
    <t>DENIZART José</t>
  </si>
  <si>
    <t>137525L</t>
  </si>
  <si>
    <t>DESAINT Etienne</t>
  </si>
  <si>
    <t>150677E</t>
  </si>
  <si>
    <t>DESCAMPS Michel</t>
  </si>
  <si>
    <t>137802C</t>
  </si>
  <si>
    <t>DESCLAIR Guy</t>
  </si>
  <si>
    <t>166337B</t>
  </si>
  <si>
    <t>DESCLAIR Pierre</t>
  </si>
  <si>
    <t>171307D</t>
  </si>
  <si>
    <t>DEWERDT Michel</t>
  </si>
  <si>
    <t>152487X</t>
  </si>
  <si>
    <t>DIOT Alain</t>
  </si>
  <si>
    <t>144722G</t>
  </si>
  <si>
    <t>DONGUY Eric</t>
  </si>
  <si>
    <t>162821E</t>
  </si>
  <si>
    <t>DOTAL Bernard</t>
  </si>
  <si>
    <t>147291Z</t>
  </si>
  <si>
    <t>DOUBLET Roland</t>
  </si>
  <si>
    <t>155563Q</t>
  </si>
  <si>
    <t>DOUE Marc</t>
  </si>
  <si>
    <t>161559H</t>
  </si>
  <si>
    <t>DOURGES Christian</t>
  </si>
  <si>
    <t>020538Y</t>
  </si>
  <si>
    <t>DOURLENS Jacques</t>
  </si>
  <si>
    <t>020858G</t>
  </si>
  <si>
    <t>DOYELLE Jacquy</t>
  </si>
  <si>
    <t>134452G</t>
  </si>
  <si>
    <t>DRIDI Patrice</t>
  </si>
  <si>
    <t>140292W</t>
  </si>
  <si>
    <t>DUBAIL Christian</t>
  </si>
  <si>
    <t>162627T</t>
  </si>
  <si>
    <t>129414M</t>
  </si>
  <si>
    <t>DURLEWANGER Didier</t>
  </si>
  <si>
    <t>148820L</t>
  </si>
  <si>
    <t>FARAGUET Michel</t>
  </si>
  <si>
    <t>152140V</t>
  </si>
  <si>
    <t>FARAND Didier</t>
  </si>
  <si>
    <t>139231B</t>
  </si>
  <si>
    <t>FAREZ Michel</t>
  </si>
  <si>
    <t>158043L</t>
  </si>
  <si>
    <t>FAUCON Jean-Luc</t>
  </si>
  <si>
    <t>140114A</t>
  </si>
  <si>
    <t>FAURE Stéphane</t>
  </si>
  <si>
    <t>021068I</t>
  </si>
  <si>
    <t>FEZELOT Bernard</t>
  </si>
  <si>
    <t>142860Q</t>
  </si>
  <si>
    <t>FOLLET Kévin</t>
  </si>
  <si>
    <t>021196G</t>
  </si>
  <si>
    <t>FOURE Michel</t>
  </si>
  <si>
    <t>136952K</t>
  </si>
  <si>
    <t>FOURNIER Gilbert</t>
  </si>
  <si>
    <t>102549F</t>
  </si>
  <si>
    <t>FOURNIER Jean-François</t>
  </si>
  <si>
    <t>123338U</t>
  </si>
  <si>
    <t>170738K</t>
  </si>
  <si>
    <t>FRIDAULT Jacques</t>
  </si>
  <si>
    <t>GEFFROY Florent</t>
  </si>
  <si>
    <t>146980L</t>
  </si>
  <si>
    <t>GEORGET Jean-Bernard</t>
  </si>
  <si>
    <t>121213B</t>
  </si>
  <si>
    <t>GOSSE Christian</t>
  </si>
  <si>
    <t>110381L</t>
  </si>
  <si>
    <t>GRANGER Pascal</t>
  </si>
  <si>
    <t>020981Z</t>
  </si>
  <si>
    <t>GRAUX Claude</t>
  </si>
  <si>
    <t>155562P</t>
  </si>
  <si>
    <t>GROSS Xavier</t>
  </si>
  <si>
    <t>165883H</t>
  </si>
  <si>
    <t>GUERIN Dominique</t>
  </si>
  <si>
    <t>020531R</t>
  </si>
  <si>
    <t>GUIDOUX Alain</t>
  </si>
  <si>
    <t>137521H</t>
  </si>
  <si>
    <t>GUILLOTE José</t>
  </si>
  <si>
    <t>171067S</t>
  </si>
  <si>
    <t>HAGER James</t>
  </si>
  <si>
    <t>020697B</t>
  </si>
  <si>
    <t>HENWOOD Philippe</t>
  </si>
  <si>
    <t>165130P</t>
  </si>
  <si>
    <t>HERAUDE Franck</t>
  </si>
  <si>
    <t>HERTOUX Didier</t>
  </si>
  <si>
    <t>145382Q</t>
  </si>
  <si>
    <t>HEUDE Ludovic</t>
  </si>
  <si>
    <t>125789B</t>
  </si>
  <si>
    <t>HUQUELEUX Patrick</t>
  </si>
  <si>
    <t>153596C</t>
  </si>
  <si>
    <t>020992K</t>
  </si>
  <si>
    <t>JEUGNET James</t>
  </si>
  <si>
    <t>013403N</t>
  </si>
  <si>
    <t>JOSSELIN William</t>
  </si>
  <si>
    <t>146922Y</t>
  </si>
  <si>
    <t>KOWALKOWSKI Claude</t>
  </si>
  <si>
    <t>169185X</t>
  </si>
  <si>
    <t>KUSZPA Philippe</t>
  </si>
  <si>
    <t>170636Z</t>
  </si>
  <si>
    <t>LACHOQUE Daniel</t>
  </si>
  <si>
    <t>020629L</t>
  </si>
  <si>
    <t>LAFONT Luc</t>
  </si>
  <si>
    <t>151719M</t>
  </si>
  <si>
    <t>LALOT Gérard</t>
  </si>
  <si>
    <t>155214L</t>
  </si>
  <si>
    <t>LAMARQUE Yves</t>
  </si>
  <si>
    <t>151341B</t>
  </si>
  <si>
    <t>LAMBERT Alexandre</t>
  </si>
  <si>
    <t>145427J</t>
  </si>
  <si>
    <t>LANGERAERT Alain</t>
  </si>
  <si>
    <t>021237V</t>
  </si>
  <si>
    <t>LAPERSONNE Alain</t>
  </si>
  <si>
    <t>020691V</t>
  </si>
  <si>
    <t>LAROCHE Fabien</t>
  </si>
  <si>
    <t>157672H</t>
  </si>
  <si>
    <t>LE FRIEC Daniel</t>
  </si>
  <si>
    <t>142862S</t>
  </si>
  <si>
    <t>LE PLARD Yves</t>
  </si>
  <si>
    <t>167116Y</t>
  </si>
  <si>
    <t>LEBOUCHER Pascal</t>
  </si>
  <si>
    <t>143116M</t>
  </si>
  <si>
    <t>LEFEBVRE Gérard</t>
  </si>
  <si>
    <t>020498K</t>
  </si>
  <si>
    <t>020499L</t>
  </si>
  <si>
    <t>LEGRAND Jacques</t>
  </si>
  <si>
    <t>LEGUESCLOU Patrice</t>
  </si>
  <si>
    <t>163830B</t>
  </si>
  <si>
    <t>LEGULLUCHE Gilles</t>
  </si>
  <si>
    <t>137517D</t>
  </si>
  <si>
    <t>LENGAIGNE Daniel</t>
  </si>
  <si>
    <t>LEROY Fabrice</t>
  </si>
  <si>
    <t>149410C</t>
  </si>
  <si>
    <t>LETREUILLE Paul</t>
  </si>
  <si>
    <t>020551L</t>
  </si>
  <si>
    <t>LEVISSE Dominique</t>
  </si>
  <si>
    <t>020552M</t>
  </si>
  <si>
    <t>LEVISSE Raymond</t>
  </si>
  <si>
    <t>146494K</t>
  </si>
  <si>
    <t>LIEVENS Bernard</t>
  </si>
  <si>
    <t>020553N</t>
  </si>
  <si>
    <t>LIS Marcel</t>
  </si>
  <si>
    <t>144710U</t>
  </si>
  <si>
    <t>LOPEZ Bruno</t>
  </si>
  <si>
    <t>013613P</t>
  </si>
  <si>
    <t>LORGE Thierry</t>
  </si>
  <si>
    <t>169126H</t>
  </si>
  <si>
    <t>MACAIRE Jean</t>
  </si>
  <si>
    <t>166940G</t>
  </si>
  <si>
    <t>MANCUSO Léo</t>
  </si>
  <si>
    <t>020976U</t>
  </si>
  <si>
    <t>MARCEAU Jérôme</t>
  </si>
  <si>
    <t>158459N</t>
  </si>
  <si>
    <t>MARTEL Christian</t>
  </si>
  <si>
    <t>134400G</t>
  </si>
  <si>
    <t>MARTIN Denis</t>
  </si>
  <si>
    <t>170318D</t>
  </si>
  <si>
    <t>MASSARD Patrick</t>
  </si>
  <si>
    <t>020632O</t>
  </si>
  <si>
    <t>MASSON Daniel</t>
  </si>
  <si>
    <t>147147S</t>
  </si>
  <si>
    <t>MAUCHAUFFE Patrick</t>
  </si>
  <si>
    <t>020749B</t>
  </si>
  <si>
    <t>MAUGER Jean-Paul</t>
  </si>
  <si>
    <t>156585B</t>
  </si>
  <si>
    <t>MENGUAL Joachim</t>
  </si>
  <si>
    <t>137885H</t>
  </si>
  <si>
    <t>MENNESSIER Freddy</t>
  </si>
  <si>
    <t>020698C</t>
  </si>
  <si>
    <t>MERCIER Guy</t>
  </si>
  <si>
    <t>020851Z</t>
  </si>
  <si>
    <t>MICHEL Bernard</t>
  </si>
  <si>
    <t>166552K</t>
  </si>
  <si>
    <t>MIGLIASSO Jean-Pierre</t>
  </si>
  <si>
    <t>020633P</t>
  </si>
  <si>
    <t>MOREAU Claude</t>
  </si>
  <si>
    <t>129419R</t>
  </si>
  <si>
    <t>MOSER Jean</t>
  </si>
  <si>
    <t>102552I</t>
  </si>
  <si>
    <t>MOUTTE Jean-Pierre</t>
  </si>
  <si>
    <t>144708S</t>
  </si>
  <si>
    <t>MURIOT Jean-Pierre</t>
  </si>
  <si>
    <t>158581W</t>
  </si>
  <si>
    <t>NAHIRNYJ Alexi</t>
  </si>
  <si>
    <t>167128L</t>
  </si>
  <si>
    <t>NAHIRNYJ Elena</t>
  </si>
  <si>
    <t>NAHIRNYJ Nicolas</t>
  </si>
  <si>
    <t>142324A</t>
  </si>
  <si>
    <t>NARTUS Jérôme</t>
  </si>
  <si>
    <t>020501N</t>
  </si>
  <si>
    <t>OLIVEIRA José</t>
  </si>
  <si>
    <t>171286F</t>
  </si>
  <si>
    <t>PAILLART Jean-Luc</t>
  </si>
  <si>
    <t>163299Z</t>
  </si>
  <si>
    <t>PALMIER Augustin</t>
  </si>
  <si>
    <t>157875D</t>
  </si>
  <si>
    <t>PAUCELLIER Patrick</t>
  </si>
  <si>
    <t>153280J</t>
  </si>
  <si>
    <t>PELLETIER Steeve</t>
  </si>
  <si>
    <t>102553J</t>
  </si>
  <si>
    <t>PERPETTE Alain</t>
  </si>
  <si>
    <t>021069J</t>
  </si>
  <si>
    <t>PERPETTE Sébastien</t>
  </si>
  <si>
    <t>170244Y</t>
  </si>
  <si>
    <t>PICART Louis</t>
  </si>
  <si>
    <t>170245Z</t>
  </si>
  <si>
    <t>PICART Victor</t>
  </si>
  <si>
    <t>102510S</t>
  </si>
  <si>
    <t>POILLY Serge</t>
  </si>
  <si>
    <t>140115B</t>
  </si>
  <si>
    <t>PONS DE GUIGUES Philippe</t>
  </si>
  <si>
    <t>142861R</t>
  </si>
  <si>
    <t>PORQUIER Gérard</t>
  </si>
  <si>
    <t>137516C</t>
  </si>
  <si>
    <t>PORTIER Robert</t>
  </si>
  <si>
    <t>140121H</t>
  </si>
  <si>
    <t>POTIER Laurent</t>
  </si>
  <si>
    <t>021266Y</t>
  </si>
  <si>
    <t>POURTOULES Gérard</t>
  </si>
  <si>
    <t>149815S</t>
  </si>
  <si>
    <t>POUTIER Didier</t>
  </si>
  <si>
    <t>159301D</t>
  </si>
  <si>
    <t>RAFFY Alain</t>
  </si>
  <si>
    <t>158565D</t>
  </si>
  <si>
    <t>RASPAIL Christian</t>
  </si>
  <si>
    <t>156458N</t>
  </si>
  <si>
    <t>RECIO Salvador</t>
  </si>
  <si>
    <t>169037L</t>
  </si>
  <si>
    <t>ROUSSELLE Christophe</t>
  </si>
  <si>
    <t>169316P</t>
  </si>
  <si>
    <t>SAUVE Antoine</t>
  </si>
  <si>
    <t>125793F</t>
  </si>
  <si>
    <t>SAUVE Olivier</t>
  </si>
  <si>
    <t>160887C</t>
  </si>
  <si>
    <t>SCOHY Michel</t>
  </si>
  <si>
    <t>020529P</t>
  </si>
  <si>
    <t>SMIRO Jean-Pierre</t>
  </si>
  <si>
    <t>123328K</t>
  </si>
  <si>
    <t>SONNTAG Guy</t>
  </si>
  <si>
    <t>153485G</t>
  </si>
  <si>
    <t>SOYER Roger</t>
  </si>
  <si>
    <t>151796W</t>
  </si>
  <si>
    <t>SUARD Lionel</t>
  </si>
  <si>
    <t>105814U</t>
  </si>
  <si>
    <t>TAILLANDIER Claude</t>
  </si>
  <si>
    <t>160340H</t>
  </si>
  <si>
    <t>TEDESCHI Raphael</t>
  </si>
  <si>
    <t>105804K</t>
  </si>
  <si>
    <t>TESTE Olivier</t>
  </si>
  <si>
    <t>150598T</t>
  </si>
  <si>
    <t>THEME Palmers</t>
  </si>
  <si>
    <t>158253P</t>
  </si>
  <si>
    <t>TOLLET Michel</t>
  </si>
  <si>
    <t>165308H</t>
  </si>
  <si>
    <t>URDIALES André</t>
  </si>
  <si>
    <t>107933H</t>
  </si>
  <si>
    <t>VALADE Frédéric</t>
  </si>
  <si>
    <t>147723T</t>
  </si>
  <si>
    <t>VANDENHOLE Christophe</t>
  </si>
  <si>
    <t>VANDEPUTTE Laurent</t>
  </si>
  <si>
    <t>129439L</t>
  </si>
  <si>
    <t>VAROQUEAUX Julien</t>
  </si>
  <si>
    <t>122848Y</t>
  </si>
  <si>
    <t>VASSEUR Yannick</t>
  </si>
  <si>
    <t>147413G</t>
  </si>
  <si>
    <t>VERFAILLIE Damien</t>
  </si>
  <si>
    <t>147414H</t>
  </si>
  <si>
    <t>VERFAILLIE Mathieu</t>
  </si>
  <si>
    <t>021144G</t>
  </si>
  <si>
    <t>VIART René</t>
  </si>
  <si>
    <t>112106U</t>
  </si>
  <si>
    <t>VINET Claude</t>
  </si>
  <si>
    <t>168788Q</t>
  </si>
  <si>
    <t>WALTON Anthony</t>
  </si>
  <si>
    <t>149960A</t>
  </si>
  <si>
    <t>WERQUIN Ludovic</t>
  </si>
  <si>
    <t>132324K</t>
  </si>
  <si>
    <t>WILLIG Claude</t>
  </si>
  <si>
    <t>020665V</t>
  </si>
  <si>
    <t>ZALMANOVIER Jean-Pierre</t>
  </si>
  <si>
    <t>158140R</t>
  </si>
  <si>
    <t>ZANOTTI Michel</t>
  </si>
  <si>
    <t>Demi-finale</t>
  </si>
  <si>
    <t>Finale</t>
  </si>
  <si>
    <t>5&amp;6</t>
  </si>
  <si>
    <t>Tour n°1</t>
  </si>
  <si>
    <t>Tour n°2</t>
  </si>
  <si>
    <t>Tour n°3</t>
  </si>
  <si>
    <t>_</t>
  </si>
  <si>
    <t>N om</t>
  </si>
  <si>
    <t>pts</t>
  </si>
  <si>
    <t>rep</t>
  </si>
  <si>
    <t>s</t>
  </si>
  <si>
    <t>moy</t>
  </si>
  <si>
    <t>Pm</t>
  </si>
  <si>
    <t>Pts</t>
  </si>
  <si>
    <t>serie</t>
  </si>
  <si>
    <t>Pts match</t>
  </si>
  <si>
    <t>Tour1</t>
  </si>
  <si>
    <t>Tour2</t>
  </si>
  <si>
    <t>Tour3</t>
  </si>
  <si>
    <t>vip1</t>
  </si>
  <si>
    <t>vip2</t>
  </si>
  <si>
    <t>Qualif</t>
  </si>
  <si>
    <t>Demi</t>
  </si>
  <si>
    <t>Classement</t>
  </si>
  <si>
    <t>Q</t>
  </si>
  <si>
    <t>PM</t>
  </si>
  <si>
    <t>Moy part</t>
  </si>
  <si>
    <t>Feuille de résultats</t>
  </si>
  <si>
    <t>Stade de l'épreuve:</t>
  </si>
  <si>
    <t>Mode de jeux:</t>
  </si>
  <si>
    <t>Lieu:</t>
  </si>
  <si>
    <t>Date:</t>
  </si>
  <si>
    <t>CLASS</t>
  </si>
  <si>
    <t>Rep</t>
  </si>
  <si>
    <t>Part</t>
  </si>
  <si>
    <t>Remarques éventuelles        -     Nom, prénom et signature du responsable</t>
  </si>
  <si>
    <t>Serie</t>
  </si>
  <si>
    <t>Moy</t>
  </si>
  <si>
    <t>Demi finale</t>
  </si>
  <si>
    <t>vip3</t>
  </si>
  <si>
    <t>Arrivée</t>
  </si>
  <si>
    <t>Poule 1</t>
  </si>
  <si>
    <t>Poule 2</t>
  </si>
  <si>
    <t>C.E.B</t>
  </si>
  <si>
    <t>C.N.O.S.F.</t>
  </si>
  <si>
    <t>U.M.B.</t>
  </si>
  <si>
    <t>FEDERATION   FRANCAISE   DE   BILLARD</t>
  </si>
  <si>
    <t>Secrétariat Fédéral : 19 &amp; 21, Avenue Aristide Briand  -  BP 2202  -  03202 VICHY CEDEX</t>
  </si>
  <si>
    <t>Tél. : 04.70.96.01.01   -   Fax : 04.70.96.01.02</t>
  </si>
  <si>
    <t>LIGUE : HAUTS DE FRANCE</t>
  </si>
  <si>
    <t>BORDEREAU D'ENGAGEMENT</t>
  </si>
  <si>
    <t>Dans la Finale de :</t>
  </si>
  <si>
    <t>La feuille de résultats, dûment remplie, doit être adressée sous 48 heures au Responsable Sportif du Secteur ou le cas échéant au Secrétariat Fédéral, s'il n'y a pas de Finale de Secteur.</t>
  </si>
  <si>
    <t>c</t>
  </si>
  <si>
    <t>Cette feuille, dûment remplie, doit être transmise au Secrétariat Fédéral 48 heures au plus tard après la fin de l'épreuve.</t>
  </si>
  <si>
    <t xml:space="preserve">Mode de jeu : </t>
  </si>
  <si>
    <t xml:space="preserve">  Catégorie :  </t>
  </si>
  <si>
    <r>
      <t>qui se disputera le :</t>
    </r>
    <r>
      <rPr>
        <sz val="11"/>
        <color indexed="8"/>
        <rFont val="Arial"/>
        <family val="2"/>
      </rPr>
      <t/>
    </r>
  </si>
  <si>
    <t xml:space="preserve">   à :  </t>
  </si>
  <si>
    <r>
      <t xml:space="preserve">1 ) </t>
    </r>
    <r>
      <rPr>
        <b/>
        <u/>
        <sz val="12"/>
        <color indexed="8"/>
        <rFont val="Arial"/>
        <family val="2"/>
      </rPr>
      <t>NOM &amp; Prénom du 1</t>
    </r>
    <r>
      <rPr>
        <b/>
        <u/>
        <vertAlign val="superscript"/>
        <sz val="12"/>
        <color indexed="8"/>
        <rFont val="Arial"/>
        <family val="2"/>
      </rPr>
      <t>er</t>
    </r>
    <r>
      <rPr>
        <b/>
        <u/>
        <sz val="12"/>
        <color indexed="8"/>
        <rFont val="Arial"/>
        <family val="2"/>
      </rPr>
      <t xml:space="preserve"> joueur</t>
    </r>
    <r>
      <rPr>
        <b/>
        <sz val="12"/>
        <color indexed="8"/>
        <rFont val="Arial"/>
        <family val="2"/>
      </rPr>
      <t xml:space="preserve"> : </t>
    </r>
  </si>
  <si>
    <t xml:space="preserve">  N° Licence :  </t>
  </si>
  <si>
    <t/>
  </si>
  <si>
    <r>
      <t xml:space="preserve">Club : </t>
    </r>
    <r>
      <rPr>
        <sz val="11"/>
        <color indexed="8"/>
        <rFont val="Arial"/>
        <family val="2"/>
      </rPr>
      <t/>
    </r>
  </si>
  <si>
    <t xml:space="preserve">  Moyenne Générale :  </t>
  </si>
  <si>
    <t>2 ) NOM &amp; Prénom du remplaçant :</t>
  </si>
  <si>
    <r>
      <t>Club</t>
    </r>
    <r>
      <rPr>
        <b/>
        <sz val="12"/>
        <color indexed="8"/>
        <rFont val="Arial"/>
        <family val="2"/>
      </rPr>
      <t xml:space="preserve"> : </t>
    </r>
    <r>
      <rPr>
        <sz val="11"/>
        <color indexed="8"/>
        <rFont val="Arial"/>
        <family val="2"/>
      </rPr>
      <t/>
    </r>
  </si>
  <si>
    <t>A:</t>
  </si>
  <si>
    <t>Le:</t>
  </si>
  <si>
    <t>Signature du premier joueur engagé :</t>
  </si>
  <si>
    <t>Nom en clair du responsable de l'épreuve :</t>
  </si>
  <si>
    <t>Signature :</t>
  </si>
  <si>
    <t>Signature du joueur remplaçant :</t>
  </si>
  <si>
    <r>
      <t xml:space="preserve">Il est indispensable d'enregistrer les résultats sur </t>
    </r>
    <r>
      <rPr>
        <b/>
        <u/>
        <sz val="14"/>
        <color indexed="8"/>
        <rFont val="Arial"/>
        <family val="2"/>
      </rPr>
      <t>FFBSPORTIF</t>
    </r>
    <r>
      <rPr>
        <sz val="14"/>
        <color indexed="8"/>
        <rFont val="Arial"/>
        <family val="2"/>
      </rPr>
      <t xml:space="preserve"> en vous aidant du lien ci-dessous</t>
    </r>
  </si>
  <si>
    <t>FEDERATION FRANCAISE DE BILLARD</t>
  </si>
  <si>
    <t>CHAMPIONNATS INDIVIDUELS</t>
  </si>
  <si>
    <t>C.E.B.                 C.N.O.S.F.                 U.M.B.</t>
  </si>
  <si>
    <t>RESPONSABLE DE LIGUE</t>
  </si>
  <si>
    <t>Finale de l'Oise</t>
  </si>
  <si>
    <t>Mode de Jeu</t>
  </si>
  <si>
    <t>Finale de ligue</t>
  </si>
  <si>
    <t>Lieu de l'épreuve</t>
  </si>
  <si>
    <t>Finale de secteur</t>
  </si>
  <si>
    <t>Classe ment</t>
  </si>
  <si>
    <t>Nom - Prénom</t>
  </si>
  <si>
    <t>N° de licence</t>
  </si>
  <si>
    <t>Caram bole</t>
  </si>
  <si>
    <t>Rep rises</t>
  </si>
  <si>
    <t>M.G.</t>
  </si>
  <si>
    <t>M.P.</t>
  </si>
  <si>
    <t>Série</t>
  </si>
  <si>
    <t>Moyenne</t>
  </si>
  <si>
    <t>Les joueurs déclarés forfaits doivent figurer dans ce cadre à la suite</t>
  </si>
  <si>
    <t>Nom et prénom du responsable de l'épreuve (en capitales)</t>
  </si>
  <si>
    <t xml:space="preserve">Qualité </t>
  </si>
  <si>
    <t>SIGNATURE</t>
  </si>
  <si>
    <t>TRES IMPORTANT</t>
  </si>
  <si>
    <t>Cette feuille, dûment remplie, doit être transmise au Responsable de ligue 48 heures au plus tard après la fin de l'épreuve.</t>
  </si>
  <si>
    <t>Elle doit impérativement être accompagnée du bordereau d'engagement dans la Finale de ligue du joueur qualifié et de son remplaçant.</t>
  </si>
  <si>
    <t xml:space="preserve">ATTENTION : Ne pas omettre d'indiquer le n° de licence de chacun des concurrents même déclarés forfaits </t>
  </si>
  <si>
    <r>
      <t xml:space="preserve">         </t>
    </r>
    <r>
      <rPr>
        <b/>
        <u/>
        <sz val="14"/>
        <color indexed="8"/>
        <rFont val="Arial"/>
        <family val="2"/>
      </rPr>
      <t>Feuille de transmission des résultats techniques</t>
    </r>
  </si>
  <si>
    <t>176443L</t>
  </si>
  <si>
    <t>ALAMOME Jean-Luc</t>
  </si>
  <si>
    <t>173575T</t>
  </si>
  <si>
    <t>AZRIA Benjamin</t>
  </si>
  <si>
    <t>172575G</t>
  </si>
  <si>
    <t>BESSE Virginie</t>
  </si>
  <si>
    <t>176040Y</t>
  </si>
  <si>
    <t>BROCHET Robert</t>
  </si>
  <si>
    <t>176044C</t>
  </si>
  <si>
    <t>CARRE Alain</t>
  </si>
  <si>
    <t>176256H</t>
  </si>
  <si>
    <t>CHOJNACKI NODOT Isabelle</t>
  </si>
  <si>
    <t>112099N</t>
  </si>
  <si>
    <t>CLAUX Alain</t>
  </si>
  <si>
    <t>020659P</t>
  </si>
  <si>
    <t>DEVERRE Serge</t>
  </si>
  <si>
    <t>173459S</t>
  </si>
  <si>
    <t>FELLINE Riccardo</t>
  </si>
  <si>
    <t>175309D</t>
  </si>
  <si>
    <t>176391E</t>
  </si>
  <si>
    <t>FORRET Alain</t>
  </si>
  <si>
    <t>125794G</t>
  </si>
  <si>
    <t>GERARD Mickael</t>
  </si>
  <si>
    <t>173809Y</t>
  </si>
  <si>
    <t>GILLIS Anthony</t>
  </si>
  <si>
    <t>173856Z</t>
  </si>
  <si>
    <t>GRASSIN D ALFONSE Henri</t>
  </si>
  <si>
    <t>175773H</t>
  </si>
  <si>
    <t>GUERIN Lucas</t>
  </si>
  <si>
    <t>176146N</t>
  </si>
  <si>
    <t>HERVIEU Didier</t>
  </si>
  <si>
    <t>175180N</t>
  </si>
  <si>
    <t>LAFONT Christophe</t>
  </si>
  <si>
    <t>174539R</t>
  </si>
  <si>
    <t>LARUE Ambre</t>
  </si>
  <si>
    <t>176045D</t>
  </si>
  <si>
    <t>LE CERF Philippe</t>
  </si>
  <si>
    <t>174086Z</t>
  </si>
  <si>
    <t>LE MAIRE Patrick</t>
  </si>
  <si>
    <t>174494S</t>
  </si>
  <si>
    <t>LECOURT Eric</t>
  </si>
  <si>
    <t>174255H</t>
  </si>
  <si>
    <t>LIZEUX CLAISSE Pierre</t>
  </si>
  <si>
    <t>174013V</t>
  </si>
  <si>
    <t>MARIE Daniel</t>
  </si>
  <si>
    <t>173639N</t>
  </si>
  <si>
    <t>MONNIOT Nicolas</t>
  </si>
  <si>
    <t>174449T</t>
  </si>
  <si>
    <t>MORGAN DE RIVERY Claire</t>
  </si>
  <si>
    <t>176147P</t>
  </si>
  <si>
    <t>NODOT Pascal</t>
  </si>
  <si>
    <t>140558C</t>
  </si>
  <si>
    <t>RAMOS Valentin</t>
  </si>
  <si>
    <t>175987Q</t>
  </si>
  <si>
    <t>REMISE Claude</t>
  </si>
  <si>
    <t>122257F</t>
  </si>
  <si>
    <t>RITACCO Antonio</t>
  </si>
  <si>
    <t>NC</t>
  </si>
  <si>
    <t>R4</t>
  </si>
  <si>
    <t>R3</t>
  </si>
  <si>
    <t>R1</t>
  </si>
  <si>
    <t>R2</t>
  </si>
  <si>
    <t>Master</t>
  </si>
  <si>
    <t>N3</t>
  </si>
  <si>
    <t>N1</t>
  </si>
  <si>
    <t>N2</t>
  </si>
  <si>
    <t>177282Y</t>
  </si>
  <si>
    <t>POIX Jean-François</t>
  </si>
  <si>
    <t>020818S</t>
  </si>
  <si>
    <t>177151F</t>
  </si>
  <si>
    <t>178261M</t>
  </si>
  <si>
    <t>177009B</t>
  </si>
  <si>
    <t>151822Z</t>
  </si>
  <si>
    <t>BEAUJOUR Thierry</t>
  </si>
  <si>
    <t>105529V</t>
  </si>
  <si>
    <t>BOURESCHE Alain</t>
  </si>
  <si>
    <t>020970O</t>
  </si>
  <si>
    <t>ELOI Dominique</t>
  </si>
  <si>
    <t>104115L</t>
  </si>
  <si>
    <t>GERONIMI Thierry</t>
  </si>
  <si>
    <t>Directeur de Jeu</t>
  </si>
  <si>
    <r>
      <t xml:space="preserve">Le présent bordereau doit être rempli entièrement et lisiblement, puis </t>
    </r>
    <r>
      <rPr>
        <b/>
        <sz val="11"/>
        <color indexed="8"/>
        <rFont val="Arial"/>
        <family val="2"/>
      </rPr>
      <t>adressé au Responsable de Ligue i</t>
    </r>
    <r>
      <rPr>
        <sz val="11"/>
        <color indexed="8"/>
        <rFont val="Arial"/>
        <family val="2"/>
      </rPr>
      <t xml:space="preserve">mmédiatement après l'épreuve et </t>
    </r>
    <r>
      <rPr>
        <b/>
        <u/>
        <sz val="11"/>
        <color indexed="8"/>
        <rFont val="Arial"/>
        <family val="2"/>
      </rPr>
      <t>au plus tard dans les 48 heures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suivant la compétition. Passé ce délai, les engagements ne seront plus acceptés.</t>
    </r>
  </si>
  <si>
    <r>
      <t xml:space="preserve"> </t>
    </r>
    <r>
      <rPr>
        <b/>
        <i/>
        <u/>
        <sz val="18"/>
        <color indexed="8"/>
        <rFont val="Arial"/>
        <family val="2"/>
      </rPr>
      <t>Attention</t>
    </r>
    <r>
      <rPr>
        <i/>
        <sz val="18"/>
        <color indexed="8"/>
        <rFont val="Arial"/>
        <family val="2"/>
      </rPr>
      <t xml:space="preserve"> :</t>
    </r>
  </si>
  <si>
    <r>
      <t xml:space="preserve">Ce bordereau doit être </t>
    </r>
    <r>
      <rPr>
        <b/>
        <sz val="16"/>
        <color indexed="8"/>
        <rFont val="Arial"/>
        <family val="2"/>
      </rPr>
      <t xml:space="preserve">impérativement accompagné </t>
    </r>
    <r>
      <rPr>
        <sz val="16"/>
        <color indexed="8"/>
        <rFont val="Arial"/>
        <family val="2"/>
      </rPr>
      <t>de la feuille de résultats de la Finale départementale</t>
    </r>
  </si>
  <si>
    <r>
      <t>NB :</t>
    </r>
    <r>
      <rPr>
        <sz val="16"/>
        <color indexed="8"/>
        <rFont val="Arial"/>
        <family val="2"/>
      </rPr>
      <t xml:space="preserve"> </t>
    </r>
    <r>
      <rPr>
        <i/>
        <sz val="16"/>
        <color indexed="8"/>
        <rFont val="Arial"/>
        <family val="2"/>
      </rPr>
      <t>Ne doivent être mentionnés sur cette feuille que les joueurs décidés à poursuivre l'épreuve.</t>
    </r>
  </si>
  <si>
    <t>Adresse mail du joueur</t>
  </si>
  <si>
    <t>180319Z</t>
  </si>
  <si>
    <t>ADAM Corinne</t>
  </si>
  <si>
    <t>178489K</t>
  </si>
  <si>
    <t>BALLANGER Fabienne</t>
  </si>
  <si>
    <t>179416S</t>
  </si>
  <si>
    <t>BELGUEIL Alain</t>
  </si>
  <si>
    <t>178860N</t>
  </si>
  <si>
    <t>CHEVALIER Liliya</t>
  </si>
  <si>
    <t>179298P</t>
  </si>
  <si>
    <t>CUNIN Elodie</t>
  </si>
  <si>
    <t>CUNIN Mickael</t>
  </si>
  <si>
    <t>178490L</t>
  </si>
  <si>
    <t>FACON Clément</t>
  </si>
  <si>
    <t>FERRET Antony</t>
  </si>
  <si>
    <t>FORESTIER Jérémy</t>
  </si>
  <si>
    <t>135211L</t>
  </si>
  <si>
    <t>ISSELIN Emile</t>
  </si>
  <si>
    <t>LEFEBVRE Moise</t>
  </si>
  <si>
    <t>180320A</t>
  </si>
  <si>
    <t>LEVY Daniella</t>
  </si>
  <si>
    <t>180653M</t>
  </si>
  <si>
    <t>MOUTIN Dominique</t>
  </si>
  <si>
    <t>178426R</t>
  </si>
  <si>
    <t>PESTOURIE Romain</t>
  </si>
  <si>
    <t>178487H</t>
  </si>
  <si>
    <t>PUILLE Florent</t>
  </si>
  <si>
    <t>SOYEZ Reynald</t>
  </si>
  <si>
    <t>178480A</t>
  </si>
  <si>
    <t>TROJANI Philippe</t>
  </si>
  <si>
    <t>180178W</t>
  </si>
  <si>
    <t>DEWERDT Franck</t>
  </si>
  <si>
    <t>179961K</t>
  </si>
  <si>
    <t>DUMOND Bruno</t>
  </si>
  <si>
    <t>179567G</t>
  </si>
  <si>
    <t>GILLOT Christopher</t>
  </si>
  <si>
    <t>013512S</t>
  </si>
  <si>
    <t>LE ROUX Marc</t>
  </si>
  <si>
    <t>148139W</t>
  </si>
  <si>
    <t>LECHAT Stéphane</t>
  </si>
  <si>
    <t>179569J</t>
  </si>
  <si>
    <t>MIKLASEWICZ Vivien</t>
  </si>
  <si>
    <t>179739T</t>
  </si>
  <si>
    <t>MONTI Renato</t>
  </si>
  <si>
    <t>179568H</t>
  </si>
  <si>
    <t>POINSOT Clément</t>
  </si>
  <si>
    <t>COUPLET Sébastien</t>
  </si>
  <si>
    <t>178371G</t>
  </si>
  <si>
    <t>BARRY Brigitte</t>
  </si>
  <si>
    <t>132318E</t>
  </si>
  <si>
    <t>ROBIN Yves</t>
  </si>
  <si>
    <t>IDASIAK Eugène</t>
  </si>
  <si>
    <t>179836Z</t>
  </si>
  <si>
    <t>177011D</t>
  </si>
  <si>
    <t>PEREZ Gérard</t>
  </si>
  <si>
    <t>177012E</t>
  </si>
  <si>
    <t>PICART Alain</t>
  </si>
  <si>
    <t>177560A</t>
  </si>
  <si>
    <t>RABINEAU Yves</t>
  </si>
  <si>
    <t>179107G</t>
  </si>
  <si>
    <t>VAILLANT Claude</t>
  </si>
  <si>
    <t>VAN WYNENDAELE Pierre</t>
  </si>
  <si>
    <t>177010C</t>
  </si>
  <si>
    <t>VERMEILLE Jean-Michel</t>
  </si>
  <si>
    <t>BIENAimé Eric</t>
  </si>
  <si>
    <t>173871Q</t>
  </si>
  <si>
    <t>ROUSSEL Louka</t>
  </si>
  <si>
    <t>179605Y</t>
  </si>
  <si>
    <t>LECLERCQ David</t>
  </si>
  <si>
    <t>177834Y</t>
  </si>
  <si>
    <t>RABEMANANJARA Zo</t>
  </si>
  <si>
    <t>ALEXANIAN Joel</t>
  </si>
  <si>
    <t>BC SAINT JUSTOIS</t>
  </si>
  <si>
    <t>BOLAND Noel</t>
  </si>
  <si>
    <t>178895B</t>
  </si>
  <si>
    <t>GONTARCZYK Guy</t>
  </si>
  <si>
    <t>179219D</t>
  </si>
  <si>
    <t>AVOT Joel</t>
  </si>
  <si>
    <t>177331B</t>
  </si>
  <si>
    <t>BEGAUD Dominique</t>
  </si>
  <si>
    <t>177333D</t>
  </si>
  <si>
    <t>DE MALET Benoit</t>
  </si>
  <si>
    <t>177556W</t>
  </si>
  <si>
    <t>GALEF Soufian</t>
  </si>
  <si>
    <t>177332C</t>
  </si>
  <si>
    <t>MAGGIAR Pascal</t>
  </si>
  <si>
    <t>177525M</t>
  </si>
  <si>
    <t>PAROUTY Claire</t>
  </si>
  <si>
    <t>DULIN François</t>
  </si>
  <si>
    <t>174298E</t>
  </si>
  <si>
    <t>BARBERIS Philippe</t>
  </si>
  <si>
    <t>177976C</t>
  </si>
  <si>
    <t>DEBRIS Patrick</t>
  </si>
  <si>
    <t>180204Z</t>
  </si>
  <si>
    <t>DOBIGNY Jean-Pierre</t>
  </si>
  <si>
    <t>013119P</t>
  </si>
  <si>
    <t>FERREIRA Manuel</t>
  </si>
  <si>
    <t>176974N</t>
  </si>
  <si>
    <t>FORTIN Claude</t>
  </si>
  <si>
    <t>176973M</t>
  </si>
  <si>
    <t>GODARD Daniel</t>
  </si>
  <si>
    <t>143057F</t>
  </si>
  <si>
    <t>GONZALEZ Patrice</t>
  </si>
  <si>
    <t>113840M</t>
  </si>
  <si>
    <t>GOUX Frédéric</t>
  </si>
  <si>
    <t>178243S</t>
  </si>
  <si>
    <t>HIMBLOT Francis</t>
  </si>
  <si>
    <t>180531E</t>
  </si>
  <si>
    <t>MONROY Gérard</t>
  </si>
  <si>
    <t>176975P</t>
  </si>
  <si>
    <t>RIGAMONTI Giuseppe</t>
  </si>
  <si>
    <t>177280W</t>
  </si>
  <si>
    <t>ROYER Joel</t>
  </si>
  <si>
    <t>179145Y</t>
  </si>
  <si>
    <t>VIOLETTE Jacques</t>
  </si>
  <si>
    <t>106751V</t>
  </si>
  <si>
    <t>181272K</t>
  </si>
  <si>
    <t>STUM Pierre</t>
  </si>
  <si>
    <t>181568G</t>
  </si>
  <si>
    <t>DUVAL Raymond</t>
  </si>
  <si>
    <t>020493F</t>
  </si>
  <si>
    <t>CASTANER Georges</t>
  </si>
  <si>
    <t>181569H</t>
  </si>
  <si>
    <t>ANSELIN Patrick</t>
  </si>
  <si>
    <t>169135S</t>
  </si>
  <si>
    <t>WYNHANT Alain</t>
  </si>
  <si>
    <t>182060R</t>
  </si>
  <si>
    <t>181244E</t>
  </si>
  <si>
    <t>JOLIVET Jean</t>
  </si>
  <si>
    <t>178167K</t>
  </si>
  <si>
    <t>MALAGU Auguste</t>
  </si>
  <si>
    <t>MICHEL Gérard</t>
  </si>
  <si>
    <t>114833R</t>
  </si>
  <si>
    <t>ALEXANIAN Louis</t>
  </si>
  <si>
    <t>HOURCADE Gérard</t>
  </si>
  <si>
    <t>132328O</t>
  </si>
  <si>
    <t>BILLY David</t>
  </si>
  <si>
    <t>183294H</t>
  </si>
  <si>
    <t>LAVALLEE Dominique</t>
  </si>
  <si>
    <t>FRANCOIS Pascal</t>
  </si>
  <si>
    <t>LECLERE Paul</t>
  </si>
  <si>
    <t>181711M</t>
  </si>
  <si>
    <t>LANGLOIS Jean-Pierre</t>
  </si>
  <si>
    <t>182293V</t>
  </si>
  <si>
    <t>VALADE Aaron</t>
  </si>
  <si>
    <t>MOYENNES AU 23/03/2024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</si>
</sst>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F800]dddd\,\ mmmm\ dd\,\ yyyy"/>
    <numFmt numFmtId="165" formatCode="0.000"/>
    <numFmt numFmtId="166" formatCode="0.000000"/>
  </numFmts>
  <fonts count="61" x14ac:knownFonts="1">
    <font>
      <sz val="10"/>
      <name val="Book Antiqua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Book Antiqua"/>
      <family val="1"/>
    </font>
    <font>
      <b/>
      <u/>
      <sz val="18"/>
      <color theme="10"/>
      <name val="Arial"/>
      <family val="2"/>
    </font>
    <font>
      <sz val="11"/>
      <color theme="1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sz val="10"/>
      <color theme="0"/>
      <name val="Book Antiqua"/>
      <family val="1"/>
    </font>
    <font>
      <sz val="11"/>
      <color indexed="8"/>
      <name val="Arial"/>
      <family val="2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sz val="11"/>
      <color rgb="FF000000"/>
      <name val="Arial"/>
      <family val="2"/>
    </font>
    <font>
      <b/>
      <u/>
      <sz val="26"/>
      <color rgb="FF000000"/>
      <name val="Arial"/>
      <family val="2"/>
    </font>
    <font>
      <sz val="8"/>
      <color rgb="FF000000"/>
      <name val="Arial"/>
      <family val="2"/>
    </font>
    <font>
      <b/>
      <sz val="2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2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2"/>
      <color rgb="FF000000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b/>
      <u/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4"/>
      <color indexed="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u/>
      <sz val="11"/>
      <color indexed="8"/>
      <name val="Arial"/>
      <family val="2"/>
    </font>
    <font>
      <sz val="16"/>
      <color rgb="FF000000"/>
      <name val="Arial"/>
      <family val="2"/>
    </font>
    <font>
      <b/>
      <i/>
      <sz val="18"/>
      <color rgb="FF000000"/>
      <name val="Arial"/>
      <family val="2"/>
    </font>
    <font>
      <b/>
      <i/>
      <u/>
      <sz val="18"/>
      <color indexed="8"/>
      <name val="Arial"/>
      <family val="2"/>
    </font>
    <font>
      <i/>
      <sz val="18"/>
      <color indexed="8"/>
      <name val="Arial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sz val="24"/>
      <color theme="1"/>
      <name val="Arial"/>
      <family val="2"/>
    </font>
    <font>
      <b/>
      <i/>
      <sz val="16"/>
      <color indexed="8"/>
      <name val="Arial"/>
      <family val="2"/>
    </font>
    <font>
      <sz val="16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417">
    <xf numFmtId="0" fontId="0" fillId="0" borderId="0" xfId="0"/>
    <xf numFmtId="0" fontId="5" fillId="0" borderId="0" xfId="0" applyFont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8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8" xfId="0" applyFont="1" applyBorder="1" applyAlignment="1">
      <alignment textRotation="90"/>
    </xf>
    <xf numFmtId="0" fontId="7" fillId="0" borderId="19" xfId="0" applyFont="1" applyBorder="1" applyAlignment="1">
      <alignment textRotation="90"/>
    </xf>
    <xf numFmtId="0" fontId="7" fillId="0" borderId="20" xfId="0" applyFont="1" applyBorder="1" applyAlignment="1">
      <alignment textRotation="90"/>
    </xf>
    <xf numFmtId="0" fontId="0" fillId="0" borderId="0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textRotation="41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166" fontId="0" fillId="0" borderId="0" xfId="0" applyNumberFormat="1"/>
    <xf numFmtId="165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18" xfId="0" applyFont="1" applyBorder="1" applyAlignment="1">
      <alignment horizontal="center" textRotation="90"/>
    </xf>
    <xf numFmtId="0" fontId="7" fillId="0" borderId="19" xfId="0" applyFont="1" applyBorder="1" applyAlignment="1">
      <alignment horizontal="center" textRotation="90"/>
    </xf>
    <xf numFmtId="0" fontId="7" fillId="0" borderId="20" xfId="0" applyFont="1" applyBorder="1" applyAlignment="1">
      <alignment horizontal="center" textRotation="90"/>
    </xf>
    <xf numFmtId="2" fontId="0" fillId="0" borderId="1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0" borderId="44" xfId="0" applyFont="1" applyBorder="1" applyAlignment="1">
      <alignment horizontal="center" textRotation="90"/>
    </xf>
    <xf numFmtId="0" fontId="7" fillId="0" borderId="45" xfId="0" applyFont="1" applyBorder="1" applyAlignment="1">
      <alignment horizontal="center" textRotation="90"/>
    </xf>
    <xf numFmtId="0" fontId="7" fillId="0" borderId="46" xfId="0" applyFont="1" applyBorder="1" applyAlignment="1">
      <alignment horizontal="center" textRotation="9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6" xfId="0" applyBorder="1"/>
    <xf numFmtId="0" fontId="0" fillId="0" borderId="39" xfId="0" applyBorder="1"/>
    <xf numFmtId="0" fontId="0" fillId="0" borderId="39" xfId="0" applyFill="1" applyBorder="1"/>
    <xf numFmtId="0" fontId="0" fillId="0" borderId="49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2" xfId="0" applyFill="1" applyBorder="1"/>
    <xf numFmtId="0" fontId="0" fillId="0" borderId="50" xfId="0" applyBorder="1"/>
    <xf numFmtId="0" fontId="0" fillId="0" borderId="27" xfId="0" applyBorder="1"/>
    <xf numFmtId="0" fontId="0" fillId="0" borderId="30" xfId="0" applyBorder="1"/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165" fontId="0" fillId="0" borderId="1" xfId="0" applyNumberFormat="1" applyBorder="1"/>
    <xf numFmtId="0" fontId="32" fillId="0" borderId="0" xfId="2" applyFont="1" applyAlignment="1" applyProtection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2" fillId="0" borderId="1" xfId="2" applyFont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</xf>
    <xf numFmtId="0" fontId="32" fillId="0" borderId="0" xfId="2" applyFont="1" applyFill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2" applyFont="1" applyBorder="1" applyAlignment="1" applyProtection="1">
      <alignment horizontal="center" vertical="center"/>
    </xf>
    <xf numFmtId="15" fontId="32" fillId="0" borderId="0" xfId="2" applyNumberFormat="1" applyFont="1" applyFill="1" applyBorder="1" applyAlignment="1" applyProtection="1">
      <alignment horizontal="center" vertical="center"/>
    </xf>
    <xf numFmtId="0" fontId="35" fillId="0" borderId="0" xfId="2" applyFont="1" applyAlignment="1" applyProtection="1">
      <alignment horizontal="center" vertical="center"/>
    </xf>
    <xf numFmtId="49" fontId="32" fillId="0" borderId="0" xfId="2" applyNumberFormat="1" applyFont="1" applyFill="1" applyBorder="1" applyAlignment="1" applyProtection="1">
      <alignment horizontal="center" vertical="center"/>
    </xf>
    <xf numFmtId="0" fontId="33" fillId="0" borderId="0" xfId="5" applyFont="1" applyFill="1" applyBorder="1" applyAlignment="1" applyProtection="1">
      <alignment horizontal="center" vertical="center"/>
    </xf>
    <xf numFmtId="0" fontId="32" fillId="4" borderId="0" xfId="2" applyFont="1" applyFill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2" fontId="32" fillId="0" borderId="0" xfId="1" applyNumberFormat="1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2" fontId="32" fillId="0" borderId="0" xfId="2" applyNumberFormat="1" applyFon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6" fillId="0" borderId="0" xfId="2" applyFont="1" applyBorder="1" applyAlignment="1" applyProtection="1">
      <alignment horizontal="center" vertical="center"/>
    </xf>
    <xf numFmtId="0" fontId="35" fillId="0" borderId="0" xfId="3" applyFont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32" fillId="4" borderId="0" xfId="0" applyFont="1" applyFill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39" fillId="0" borderId="1" xfId="2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NumberFormat="1" applyFont="1" applyFill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34" fillId="0" borderId="0" xfId="6" applyFont="1" applyAlignment="1">
      <alignment horizontal="center" vertical="center" wrapText="1"/>
    </xf>
    <xf numFmtId="0" fontId="9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12" fillId="0" borderId="0" xfId="6" applyFont="1" applyBorder="1" applyAlignment="1">
      <alignment vertical="center"/>
    </xf>
    <xf numFmtId="0" fontId="13" fillId="0" borderId="0" xfId="6" applyFont="1" applyBorder="1" applyAlignment="1">
      <alignment vertical="center" wrapText="1"/>
    </xf>
    <xf numFmtId="0" fontId="14" fillId="0" borderId="0" xfId="6" applyFont="1" applyBorder="1" applyAlignment="1">
      <alignment vertical="center"/>
    </xf>
    <xf numFmtId="0" fontId="16" fillId="0" borderId="0" xfId="6" applyFont="1" applyBorder="1" applyAlignment="1">
      <alignment vertical="center"/>
    </xf>
    <xf numFmtId="0" fontId="17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9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vertical="center"/>
    </xf>
    <xf numFmtId="0" fontId="11" fillId="0" borderId="19" xfId="6" applyFont="1" applyBorder="1" applyAlignment="1">
      <alignment vertical="center"/>
    </xf>
    <xf numFmtId="0" fontId="21" fillId="0" borderId="19" xfId="6" applyFont="1" applyBorder="1" applyAlignment="1">
      <alignment horizontal="right" vertical="center"/>
    </xf>
    <xf numFmtId="0" fontId="9" fillId="0" borderId="20" xfId="6" applyFont="1" applyBorder="1" applyAlignment="1">
      <alignment vertical="center"/>
    </xf>
    <xf numFmtId="0" fontId="21" fillId="0" borderId="0" xfId="6" applyFont="1" applyBorder="1" applyAlignment="1">
      <alignment horizontal="right" vertical="center"/>
    </xf>
    <xf numFmtId="0" fontId="9" fillId="0" borderId="22" xfId="6" applyFont="1" applyBorder="1" applyAlignment="1">
      <alignment vertical="center"/>
    </xf>
    <xf numFmtId="0" fontId="9" fillId="0" borderId="23" xfId="6" applyFont="1" applyBorder="1" applyAlignment="1">
      <alignment vertical="center"/>
    </xf>
    <xf numFmtId="0" fontId="9" fillId="0" borderId="24" xfId="6" applyFont="1" applyBorder="1" applyAlignment="1">
      <alignment vertical="center"/>
    </xf>
    <xf numFmtId="0" fontId="9" fillId="0" borderId="25" xfId="6" applyFont="1" applyBorder="1" applyAlignment="1">
      <alignment vertical="center"/>
    </xf>
    <xf numFmtId="0" fontId="12" fillId="0" borderId="0" xfId="6" applyFont="1" applyBorder="1" applyAlignment="1">
      <alignment vertical="center" wrapText="1"/>
    </xf>
    <xf numFmtId="0" fontId="25" fillId="0" borderId="21" xfId="6" applyFont="1" applyBorder="1" applyAlignment="1">
      <alignment horizontal="right" vertical="center"/>
    </xf>
    <xf numFmtId="0" fontId="26" fillId="0" borderId="23" xfId="6" applyFont="1" applyBorder="1" applyAlignment="1">
      <alignment vertical="center"/>
    </xf>
    <xf numFmtId="0" fontId="26" fillId="0" borderId="24" xfId="6" applyFont="1" applyBorder="1" applyAlignment="1">
      <alignment vertical="center"/>
    </xf>
    <xf numFmtId="0" fontId="26" fillId="0" borderId="25" xfId="6" applyFont="1" applyBorder="1" applyAlignment="1">
      <alignment vertical="center"/>
    </xf>
    <xf numFmtId="0" fontId="26" fillId="0" borderId="0" xfId="6" applyFont="1" applyBorder="1" applyAlignment="1">
      <alignment vertical="center"/>
    </xf>
    <xf numFmtId="0" fontId="10" fillId="0" borderId="0" xfId="6" applyFont="1" applyBorder="1" applyAlignment="1">
      <alignment vertical="center" wrapText="1"/>
    </xf>
    <xf numFmtId="0" fontId="27" fillId="0" borderId="0" xfId="6" applyFont="1" applyBorder="1" applyAlignment="1">
      <alignment vertical="center" wrapText="1"/>
    </xf>
    <xf numFmtId="0" fontId="25" fillId="0" borderId="21" xfId="6" applyFont="1" applyBorder="1" applyAlignment="1">
      <alignment horizontal="right" vertical="center" wrapText="1"/>
    </xf>
    <xf numFmtId="0" fontId="28" fillId="0" borderId="0" xfId="6" applyFont="1" applyBorder="1" applyAlignment="1">
      <alignment vertical="center" wrapText="1"/>
    </xf>
    <xf numFmtId="0" fontId="9" fillId="0" borderId="18" xfId="6" applyFont="1" applyBorder="1" applyAlignment="1">
      <alignment vertical="center"/>
    </xf>
    <xf numFmtId="0" fontId="9" fillId="0" borderId="19" xfId="6" applyFont="1" applyBorder="1" applyAlignment="1">
      <alignment vertical="center"/>
    </xf>
    <xf numFmtId="0" fontId="9" fillId="0" borderId="57" xfId="6" applyFont="1" applyBorder="1" applyAlignment="1">
      <alignment vertical="center"/>
    </xf>
    <xf numFmtId="0" fontId="9" fillId="0" borderId="58" xfId="6" applyFont="1" applyBorder="1" applyAlignment="1">
      <alignment vertical="center"/>
    </xf>
    <xf numFmtId="0" fontId="21" fillId="0" borderId="21" xfId="6" applyFont="1" applyBorder="1" applyAlignment="1">
      <alignment horizontal="right" vertical="center"/>
    </xf>
    <xf numFmtId="0" fontId="9" fillId="0" borderId="41" xfId="6" applyFont="1" applyBorder="1" applyAlignment="1">
      <alignment vertical="center"/>
    </xf>
    <xf numFmtId="0" fontId="9" fillId="0" borderId="28" xfId="6" applyFont="1" applyBorder="1" applyAlignment="1">
      <alignment vertical="center"/>
    </xf>
    <xf numFmtId="0" fontId="10" fillId="0" borderId="21" xfId="6" applyFont="1" applyBorder="1" applyAlignment="1">
      <alignment vertical="center" wrapText="1"/>
    </xf>
    <xf numFmtId="0" fontId="31" fillId="0" borderId="0" xfId="6" applyFont="1" applyBorder="1" applyAlignment="1">
      <alignment vertical="center"/>
    </xf>
    <xf numFmtId="0" fontId="9" fillId="0" borderId="21" xfId="6" applyFont="1" applyBorder="1" applyAlignment="1">
      <alignment vertical="center"/>
    </xf>
    <xf numFmtId="0" fontId="9" fillId="0" borderId="23" xfId="6" applyFont="1" applyBorder="1" applyAlignment="1">
      <alignment vertical="center" wrapText="1"/>
    </xf>
    <xf numFmtId="0" fontId="9" fillId="0" borderId="60" xfId="6" applyFont="1" applyBorder="1" applyAlignment="1">
      <alignment vertical="center"/>
    </xf>
    <xf numFmtId="0" fontId="9" fillId="0" borderId="61" xfId="6" applyFont="1" applyBorder="1" applyAlignment="1">
      <alignment vertical="center"/>
    </xf>
    <xf numFmtId="0" fontId="9" fillId="0" borderId="0" xfId="6" applyFont="1" applyBorder="1" applyAlignment="1">
      <alignment vertical="center" wrapText="1"/>
    </xf>
    <xf numFmtId="165" fontId="39" fillId="0" borderId="0" xfId="0" applyNumberFormat="1" applyFont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165" fontId="39" fillId="0" borderId="1" xfId="1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165" fontId="39" fillId="0" borderId="0" xfId="1" applyNumberFormat="1" applyFont="1" applyFill="1" applyBorder="1" applyAlignment="1" applyProtection="1">
      <alignment horizontal="center" vertical="center"/>
    </xf>
    <xf numFmtId="165" fontId="39" fillId="0" borderId="0" xfId="0" applyNumberFormat="1" applyFont="1" applyFill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41" fillId="0" borderId="0" xfId="6" applyFont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45" fillId="0" borderId="0" xfId="6" applyFont="1" applyAlignment="1">
      <alignment horizontal="center" vertical="center" wrapText="1"/>
    </xf>
    <xf numFmtId="0" fontId="44" fillId="0" borderId="6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/>
    </xf>
    <xf numFmtId="165" fontId="11" fillId="0" borderId="6" xfId="6" applyNumberFormat="1" applyFont="1" applyBorder="1" applyAlignment="1">
      <alignment horizontal="center" vertical="center"/>
    </xf>
    <xf numFmtId="2" fontId="9" fillId="0" borderId="0" xfId="6" applyNumberFormat="1" applyFont="1" applyAlignment="1">
      <alignment horizontal="center" vertical="center"/>
    </xf>
    <xf numFmtId="0" fontId="44" fillId="0" borderId="7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/>
    </xf>
    <xf numFmtId="165" fontId="11" fillId="0" borderId="7" xfId="6" applyNumberFormat="1" applyFont="1" applyBorder="1" applyAlignment="1">
      <alignment horizontal="center" vertical="center"/>
    </xf>
    <xf numFmtId="0" fontId="46" fillId="0" borderId="0" xfId="6" applyFont="1" applyAlignment="1">
      <alignment horizontal="center" vertical="center" wrapText="1"/>
    </xf>
    <xf numFmtId="0" fontId="47" fillId="0" borderId="0" xfId="6" applyFont="1" applyAlignment="1">
      <alignment horizontal="center" vertical="center" wrapText="1"/>
    </xf>
    <xf numFmtId="2" fontId="47" fillId="0" borderId="0" xfId="6" applyNumberFormat="1" applyFont="1" applyAlignment="1">
      <alignment horizontal="center" vertical="center" wrapText="1"/>
    </xf>
    <xf numFmtId="0" fontId="47" fillId="0" borderId="0" xfId="6" applyFont="1" applyAlignment="1">
      <alignment horizontal="center" vertical="center"/>
    </xf>
    <xf numFmtId="0" fontId="46" fillId="0" borderId="5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46" fillId="0" borderId="7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31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46" fillId="0" borderId="0" xfId="6" applyFont="1" applyAlignment="1">
      <alignment horizontal="center" vertical="center"/>
    </xf>
    <xf numFmtId="0" fontId="48" fillId="0" borderId="0" xfId="6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Fill="1" applyBorder="1" applyAlignment="1" applyProtection="1">
      <alignment horizontal="center" vertical="center"/>
    </xf>
    <xf numFmtId="1" fontId="1" fillId="0" borderId="0" xfId="7" applyNumberFormat="1" applyFont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horizontal="left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165" fontId="1" fillId="0" borderId="1" xfId="7" applyNumberFormat="1" applyFont="1" applyFill="1" applyBorder="1" applyAlignment="1" applyProtection="1">
      <alignment horizontal="center" vertical="center"/>
    </xf>
    <xf numFmtId="164" fontId="1" fillId="0" borderId="0" xfId="7" applyNumberFormat="1" applyFont="1" applyAlignment="1" applyProtection="1">
      <alignment horizontal="center" vertical="center"/>
    </xf>
    <xf numFmtId="0" fontId="1" fillId="0" borderId="31" xfId="7" applyFont="1" applyBorder="1" applyAlignment="1" applyProtection="1">
      <alignment horizontal="center" vertical="center"/>
    </xf>
    <xf numFmtId="0" fontId="1" fillId="0" borderId="32" xfId="7" applyFont="1" applyBorder="1" applyAlignment="1" applyProtection="1">
      <alignment horizontal="center" vertical="center"/>
    </xf>
    <xf numFmtId="0" fontId="1" fillId="0" borderId="33" xfId="7" applyFont="1" applyBorder="1" applyAlignment="1" applyProtection="1">
      <alignment horizontal="center" vertical="center"/>
    </xf>
    <xf numFmtId="0" fontId="1" fillId="0" borderId="34" xfId="7" applyFont="1" applyBorder="1" applyAlignment="1" applyProtection="1">
      <alignment horizontal="center" vertical="center"/>
    </xf>
    <xf numFmtId="0" fontId="1" fillId="0" borderId="1" xfId="7" applyFont="1" applyBorder="1" applyAlignment="1" applyProtection="1">
      <alignment horizontal="center" vertical="center"/>
    </xf>
    <xf numFmtId="0" fontId="1" fillId="0" borderId="1" xfId="7" applyFont="1" applyBorder="1" applyAlignment="1" applyProtection="1">
      <alignment horizontal="left" vertical="center"/>
    </xf>
    <xf numFmtId="0" fontId="1" fillId="0" borderId="1" xfId="1" applyNumberFormat="1" applyFont="1" applyBorder="1" applyAlignment="1" applyProtection="1">
      <alignment horizontal="center" vertical="center"/>
    </xf>
    <xf numFmtId="165" fontId="1" fillId="0" borderId="1" xfId="7" applyNumberFormat="1" applyFont="1" applyBorder="1" applyAlignment="1" applyProtection="1">
      <alignment horizontal="center" vertical="center"/>
    </xf>
    <xf numFmtId="0" fontId="1" fillId="0" borderId="35" xfId="7" applyFont="1" applyBorder="1" applyAlignment="1" applyProtection="1">
      <alignment horizontal="center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1" fillId="0" borderId="0" xfId="7" applyFont="1" applyFill="1" applyAlignment="1" applyProtection="1">
      <alignment horizontal="center" vertical="center"/>
    </xf>
    <xf numFmtId="0" fontId="1" fillId="0" borderId="1" xfId="7" applyNumberFormat="1" applyFont="1" applyBorder="1" applyAlignment="1" applyProtection="1">
      <alignment horizontal="center" vertical="center"/>
    </xf>
    <xf numFmtId="0" fontId="1" fillId="0" borderId="36" xfId="7" applyFont="1" applyBorder="1" applyAlignment="1" applyProtection="1">
      <alignment horizontal="center" vertical="center"/>
    </xf>
    <xf numFmtId="0" fontId="1" fillId="0" borderId="37" xfId="7" applyFont="1" applyBorder="1" applyAlignment="1" applyProtection="1">
      <alignment horizontal="center" vertical="center"/>
    </xf>
    <xf numFmtId="0" fontId="1" fillId="0" borderId="37" xfId="7" applyFont="1" applyBorder="1" applyAlignment="1" applyProtection="1">
      <alignment horizontal="left" vertical="center"/>
    </xf>
    <xf numFmtId="0" fontId="1" fillId="0" borderId="37" xfId="7" applyNumberFormat="1" applyFont="1" applyBorder="1" applyAlignment="1" applyProtection="1">
      <alignment horizontal="center" vertical="center"/>
    </xf>
    <xf numFmtId="165" fontId="1" fillId="0" borderId="37" xfId="7" applyNumberFormat="1" applyFont="1" applyBorder="1" applyAlignment="1" applyProtection="1">
      <alignment horizontal="center" vertical="center"/>
    </xf>
    <xf numFmtId="0" fontId="1" fillId="0" borderId="38" xfId="7" applyFont="1" applyBorder="1" applyAlignment="1" applyProtection="1">
      <alignment horizontal="center" vertical="center"/>
    </xf>
    <xf numFmtId="0" fontId="1" fillId="0" borderId="0" xfId="7" applyNumberFormat="1" applyFont="1" applyFill="1" applyBorder="1" applyAlignment="1" applyProtection="1">
      <alignment horizontal="center" vertical="center"/>
    </xf>
    <xf numFmtId="2" fontId="1" fillId="0" borderId="0" xfId="7" applyNumberFormat="1" applyFont="1" applyFill="1" applyBorder="1" applyAlignment="1" applyProtection="1">
      <alignment horizontal="center" vertical="center"/>
    </xf>
    <xf numFmtId="1" fontId="1" fillId="0" borderId="0" xfId="7" applyNumberFormat="1" applyFont="1" applyFill="1" applyBorder="1" applyAlignment="1" applyProtection="1">
      <alignment horizontal="center" vertical="center"/>
    </xf>
    <xf numFmtId="1" fontId="1" fillId="0" borderId="0" xfId="1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1" fillId="0" borderId="0" xfId="7" applyFont="1" applyBorder="1" applyAlignment="1" applyProtection="1">
      <alignment horizontal="center" vertical="center"/>
    </xf>
    <xf numFmtId="165" fontId="1" fillId="0" borderId="0" xfId="7" applyNumberFormat="1" applyFont="1" applyBorder="1" applyAlignment="1" applyProtection="1">
      <alignment horizontal="center" vertical="center"/>
    </xf>
    <xf numFmtId="0" fontId="1" fillId="0" borderId="22" xfId="7" applyFont="1" applyFill="1" applyBorder="1" applyAlignment="1" applyProtection="1">
      <alignment horizontal="center" vertical="center" textRotation="90"/>
    </xf>
    <xf numFmtId="0" fontId="1" fillId="0" borderId="0" xfId="7" applyFont="1" applyFill="1" applyBorder="1" applyAlignment="1" applyProtection="1">
      <alignment horizontal="center" vertical="center" textRotation="90"/>
    </xf>
    <xf numFmtId="0" fontId="1" fillId="0" borderId="26" xfId="7" applyFont="1" applyBorder="1" applyAlignment="1" applyProtection="1">
      <alignment horizontal="left" vertical="center"/>
      <protection locked="0"/>
    </xf>
    <xf numFmtId="0" fontId="1" fillId="0" borderId="39" xfId="7" applyFont="1" applyBorder="1" applyAlignment="1" applyProtection="1">
      <alignment horizontal="center" vertical="center"/>
      <protection locked="0"/>
    </xf>
    <xf numFmtId="0" fontId="1" fillId="0" borderId="40" xfId="7" applyFont="1" applyBorder="1" applyAlignment="1" applyProtection="1">
      <alignment horizontal="center" vertical="center"/>
      <protection locked="0"/>
    </xf>
    <xf numFmtId="0" fontId="1" fillId="0" borderId="0" xfId="7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/>
    </xf>
    <xf numFmtId="0" fontId="12" fillId="0" borderId="21" xfId="6" applyFont="1" applyBorder="1" applyAlignment="1">
      <alignment vertical="center" wrapText="1"/>
    </xf>
    <xf numFmtId="0" fontId="52" fillId="0" borderId="0" xfId="6" applyFont="1" applyBorder="1" applyAlignment="1">
      <alignment vertical="center" wrapText="1"/>
    </xf>
    <xf numFmtId="0" fontId="52" fillId="0" borderId="22" xfId="6" applyFont="1" applyBorder="1" applyAlignment="1">
      <alignment vertical="center" wrapText="1"/>
    </xf>
    <xf numFmtId="0" fontId="56" fillId="0" borderId="19" xfId="6" applyFont="1" applyBorder="1" applyAlignment="1">
      <alignment vertical="center"/>
    </xf>
    <xf numFmtId="0" fontId="56" fillId="0" borderId="20" xfId="6" applyFont="1" applyBorder="1" applyAlignment="1">
      <alignment vertical="center"/>
    </xf>
    <xf numFmtId="0" fontId="56" fillId="0" borderId="21" xfId="6" applyFont="1" applyBorder="1" applyAlignment="1">
      <alignment vertical="center"/>
    </xf>
    <xf numFmtId="0" fontId="56" fillId="0" borderId="0" xfId="6" applyFont="1" applyBorder="1" applyAlignment="1">
      <alignment vertical="center"/>
    </xf>
    <xf numFmtId="0" fontId="56" fillId="0" borderId="22" xfId="6" applyFont="1" applyBorder="1" applyAlignment="1">
      <alignment vertical="center"/>
    </xf>
    <xf numFmtId="0" fontId="56" fillId="0" borderId="23" xfId="6" applyFont="1" applyBorder="1" applyAlignment="1">
      <alignment vertical="center"/>
    </xf>
    <xf numFmtId="0" fontId="56" fillId="0" borderId="24" xfId="6" applyFont="1" applyBorder="1" applyAlignment="1">
      <alignment vertical="center"/>
    </xf>
    <xf numFmtId="0" fontId="56" fillId="0" borderId="25" xfId="6" applyFont="1" applyBorder="1" applyAlignment="1">
      <alignment vertical="center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37" fillId="3" borderId="0" xfId="0" applyFont="1" applyFill="1" applyBorder="1" applyAlignment="1" applyProtection="1">
      <alignment horizontal="center" vertical="center" wrapText="1"/>
      <protection hidden="1"/>
    </xf>
    <xf numFmtId="0" fontId="33" fillId="2" borderId="0" xfId="2" applyFont="1" applyFill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16" fontId="39" fillId="5" borderId="8" xfId="0" applyNumberFormat="1" applyFont="1" applyFill="1" applyBorder="1" applyAlignment="1">
      <alignment horizontal="center" vertical="center"/>
    </xf>
    <xf numFmtId="0" fontId="1" fillId="0" borderId="2" xfId="7" applyNumberFormat="1" applyFont="1" applyFill="1" applyBorder="1" applyAlignment="1" applyProtection="1">
      <alignment horizontal="center" vertical="center"/>
    </xf>
    <xf numFmtId="0" fontId="1" fillId="0" borderId="10" xfId="7" applyNumberFormat="1" applyFont="1" applyFill="1" applyBorder="1" applyAlignment="1" applyProtection="1">
      <alignment horizontal="center" vertical="center"/>
    </xf>
    <xf numFmtId="0" fontId="1" fillId="0" borderId="8" xfId="7" applyFont="1" applyBorder="1" applyAlignment="1" applyProtection="1">
      <alignment horizontal="center" vertical="center"/>
    </xf>
    <xf numFmtId="0" fontId="1" fillId="0" borderId="9" xfId="7" applyFont="1" applyBorder="1" applyAlignment="1" applyProtection="1">
      <alignment horizontal="center" vertical="center"/>
    </xf>
    <xf numFmtId="0" fontId="1" fillId="0" borderId="11" xfId="7" applyFont="1" applyBorder="1" applyAlignment="1" applyProtection="1">
      <alignment horizontal="center" vertical="center"/>
    </xf>
    <xf numFmtId="0" fontId="1" fillId="5" borderId="8" xfId="7" applyFont="1" applyFill="1" applyBorder="1" applyAlignment="1" applyProtection="1">
      <alignment horizontal="center" vertical="center"/>
    </xf>
    <xf numFmtId="0" fontId="1" fillId="5" borderId="9" xfId="7" applyFont="1" applyFill="1" applyBorder="1" applyAlignment="1" applyProtection="1">
      <alignment horizontal="center" vertical="center"/>
    </xf>
    <xf numFmtId="0" fontId="1" fillId="5" borderId="11" xfId="7" applyFont="1" applyFill="1" applyBorder="1" applyAlignment="1" applyProtection="1">
      <alignment horizontal="center" vertical="center"/>
    </xf>
    <xf numFmtId="0" fontId="1" fillId="0" borderId="22" xfId="7" applyFont="1" applyFill="1" applyBorder="1" applyAlignment="1" applyProtection="1">
      <alignment horizontal="center" vertical="center" textRotation="90"/>
    </xf>
    <xf numFmtId="0" fontId="1" fillId="0" borderId="0" xfId="7" applyFont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164" fontId="1" fillId="0" borderId="0" xfId="7" applyNumberFormat="1" applyFont="1" applyAlignment="1" applyProtection="1">
      <alignment horizontal="center" vertical="center"/>
    </xf>
    <xf numFmtId="0" fontId="1" fillId="0" borderId="28" xfId="7" applyFont="1" applyBorder="1" applyAlignment="1" applyProtection="1">
      <alignment horizontal="center" vertical="center"/>
      <protection locked="0"/>
    </xf>
    <xf numFmtId="0" fontId="1" fillId="0" borderId="0" xfId="7" applyFont="1" applyBorder="1" applyAlignment="1" applyProtection="1">
      <alignment horizontal="center" vertical="center"/>
      <protection locked="0"/>
    </xf>
    <xf numFmtId="0" fontId="1" fillId="0" borderId="41" xfId="7" applyFont="1" applyBorder="1" applyAlignment="1" applyProtection="1">
      <alignment horizontal="center" vertical="center"/>
      <protection locked="0"/>
    </xf>
    <xf numFmtId="0" fontId="1" fillId="0" borderId="29" xfId="7" applyFont="1" applyBorder="1" applyAlignment="1" applyProtection="1">
      <alignment horizontal="center" vertical="center"/>
      <protection locked="0"/>
    </xf>
    <xf numFmtId="0" fontId="1" fillId="0" borderId="42" xfId="7" applyFont="1" applyBorder="1" applyAlignment="1" applyProtection="1">
      <alignment horizontal="center" vertical="center"/>
      <protection locked="0"/>
    </xf>
    <xf numFmtId="0" fontId="1" fillId="0" borderId="43" xfId="7" applyFont="1" applyBorder="1" applyAlignment="1" applyProtection="1">
      <alignment horizontal="center" vertical="center"/>
      <protection locked="0"/>
    </xf>
    <xf numFmtId="0" fontId="1" fillId="0" borderId="24" xfId="7" applyFont="1" applyBorder="1" applyAlignment="1" applyProtection="1">
      <alignment horizontal="center" vertical="center"/>
    </xf>
    <xf numFmtId="0" fontId="1" fillId="0" borderId="24" xfId="7" applyFont="1" applyFill="1" applyBorder="1" applyAlignment="1" applyProtection="1">
      <alignment horizontal="center" vertical="center"/>
    </xf>
    <xf numFmtId="0" fontId="50" fillId="0" borderId="28" xfId="7" applyFont="1" applyFill="1" applyBorder="1" applyAlignment="1" applyProtection="1">
      <alignment horizontal="center" vertical="center"/>
      <protection locked="0"/>
    </xf>
    <xf numFmtId="0" fontId="50" fillId="0" borderId="0" xfId="7" applyFont="1" applyFill="1" applyBorder="1" applyAlignment="1" applyProtection="1">
      <alignment horizontal="center" vertical="center"/>
      <protection locked="0"/>
    </xf>
    <xf numFmtId="0" fontId="50" fillId="0" borderId="41" xfId="7" applyFont="1" applyFill="1" applyBorder="1" applyAlignment="1" applyProtection="1">
      <alignment horizontal="center" vertical="center"/>
      <protection locked="0"/>
    </xf>
    <xf numFmtId="0" fontId="24" fillId="0" borderId="0" xfId="6" applyFont="1" applyAlignment="1">
      <alignment horizontal="center" vertical="center"/>
    </xf>
    <xf numFmtId="0" fontId="31" fillId="0" borderId="0" xfId="6" applyFont="1" applyAlignment="1">
      <alignment horizontal="center" vertical="center"/>
    </xf>
    <xf numFmtId="0" fontId="31" fillId="0" borderId="0" xfId="6" applyFont="1" applyAlignment="1">
      <alignment horizontal="center" vertical="center" wrapText="1"/>
    </xf>
    <xf numFmtId="0" fontId="42" fillId="0" borderId="8" xfId="6" applyFont="1" applyBorder="1" applyAlignment="1">
      <alignment horizontal="center" vertical="center" wrapText="1"/>
    </xf>
    <xf numFmtId="0" fontId="42" fillId="0" borderId="9" xfId="6" applyFont="1" applyBorder="1" applyAlignment="1">
      <alignment horizontal="center" vertical="center" wrapText="1"/>
    </xf>
    <xf numFmtId="0" fontId="42" fillId="0" borderId="11" xfId="6" applyFont="1" applyBorder="1" applyAlignment="1">
      <alignment horizontal="center" vertical="center" wrapText="1"/>
    </xf>
    <xf numFmtId="0" fontId="31" fillId="0" borderId="5" xfId="6" applyFont="1" applyBorder="1" applyAlignment="1">
      <alignment horizontal="center" vertical="center" wrapText="1"/>
    </xf>
    <xf numFmtId="0" fontId="43" fillId="0" borderId="5" xfId="6" applyFont="1" applyBorder="1" applyAlignment="1">
      <alignment horizontal="center" vertical="center" wrapText="1"/>
    </xf>
    <xf numFmtId="0" fontId="44" fillId="0" borderId="5" xfId="6" applyFont="1" applyBorder="1" applyAlignment="1">
      <alignment horizontal="center" vertical="center"/>
    </xf>
    <xf numFmtId="164" fontId="44" fillId="0" borderId="7" xfId="6" applyNumberFormat="1" applyFont="1" applyBorder="1" applyAlignment="1">
      <alignment horizontal="center" vertical="center"/>
    </xf>
    <xf numFmtId="0" fontId="34" fillId="0" borderId="62" xfId="6" applyFont="1" applyBorder="1" applyAlignment="1">
      <alignment horizontal="center" vertical="center" wrapText="1"/>
    </xf>
    <xf numFmtId="0" fontId="34" fillId="0" borderId="6" xfId="6" applyFont="1" applyBorder="1" applyAlignment="1">
      <alignment horizontal="center" vertical="center" wrapText="1"/>
    </xf>
    <xf numFmtId="0" fontId="31" fillId="0" borderId="7" xfId="6" applyFont="1" applyBorder="1" applyAlignment="1">
      <alignment horizontal="center" vertical="center" wrapText="1"/>
    </xf>
    <xf numFmtId="0" fontId="44" fillId="0" borderId="7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/>
    </xf>
    <xf numFmtId="0" fontId="11" fillId="0" borderId="6" xfId="6" applyFont="1" applyBorder="1" applyAlignment="1">
      <alignment horizontal="left" vertical="center"/>
    </xf>
    <xf numFmtId="0" fontId="11" fillId="0" borderId="6" xfId="6" applyFont="1" applyBorder="1" applyAlignment="1">
      <alignment horizontal="center" vertical="center"/>
    </xf>
    <xf numFmtId="0" fontId="11" fillId="0" borderId="7" xfId="6" applyFont="1" applyBorder="1" applyAlignment="1">
      <alignment horizontal="left" vertical="center"/>
    </xf>
    <xf numFmtId="0" fontId="11" fillId="0" borderId="7" xfId="6" applyFont="1" applyBorder="1" applyAlignment="1">
      <alignment horizontal="center" vertical="center"/>
    </xf>
    <xf numFmtId="0" fontId="31" fillId="0" borderId="23" xfId="6" applyFont="1" applyBorder="1" applyAlignment="1">
      <alignment horizontal="center" vertical="center" wrapText="1"/>
    </xf>
    <xf numFmtId="0" fontId="31" fillId="0" borderId="24" xfId="6" applyFont="1" applyBorder="1" applyAlignment="1">
      <alignment horizontal="center" vertical="center" wrapText="1"/>
    </xf>
    <xf numFmtId="0" fontId="31" fillId="0" borderId="25" xfId="6" applyFont="1" applyBorder="1" applyAlignment="1">
      <alignment horizontal="center" vertical="center" wrapText="1"/>
    </xf>
    <xf numFmtId="0" fontId="47" fillId="0" borderId="0" xfId="6" applyFont="1" applyAlignment="1">
      <alignment horizontal="center" vertical="center" wrapText="1"/>
    </xf>
    <xf numFmtId="0" fontId="31" fillId="0" borderId="1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31" fillId="0" borderId="24" xfId="6" applyFont="1" applyBorder="1" applyAlignment="1">
      <alignment horizontal="center" vertical="center"/>
    </xf>
    <xf numFmtId="0" fontId="31" fillId="0" borderId="24" xfId="6" applyFont="1" applyBorder="1" applyAlignment="1" applyProtection="1">
      <alignment horizontal="center" vertical="center"/>
      <protection locked="0"/>
    </xf>
    <xf numFmtId="0" fontId="38" fillId="0" borderId="18" xfId="6" applyFont="1" applyBorder="1" applyAlignment="1">
      <alignment horizontal="center" vertical="center" wrapText="1"/>
    </xf>
    <xf numFmtId="0" fontId="38" fillId="0" borderId="19" xfId="6" applyFont="1" applyBorder="1" applyAlignment="1">
      <alignment horizontal="center" vertical="center" wrapText="1"/>
    </xf>
    <xf numFmtId="0" fontId="38" fillId="0" borderId="20" xfId="6" applyFont="1" applyBorder="1" applyAlignment="1">
      <alignment horizontal="center" vertical="center" wrapText="1"/>
    </xf>
    <xf numFmtId="0" fontId="31" fillId="0" borderId="21" xfId="6" applyFont="1" applyBorder="1" applyAlignment="1">
      <alignment horizontal="center" vertical="center" wrapText="1"/>
    </xf>
    <xf numFmtId="0" fontId="31" fillId="0" borderId="22" xfId="6" applyFont="1" applyBorder="1" applyAlignment="1">
      <alignment horizontal="center" vertical="center" wrapText="1"/>
    </xf>
    <xf numFmtId="0" fontId="17" fillId="0" borderId="18" xfId="6" applyFont="1" applyBorder="1" applyAlignment="1">
      <alignment horizontal="center" vertical="center"/>
    </xf>
    <xf numFmtId="0" fontId="17" fillId="0" borderId="19" xfId="6" applyFont="1" applyBorder="1" applyAlignment="1">
      <alignment horizontal="center" vertical="center"/>
    </xf>
    <xf numFmtId="0" fontId="17" fillId="0" borderId="20" xfId="6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5" fillId="5" borderId="51" xfId="6" applyFont="1" applyFill="1" applyBorder="1" applyAlignment="1">
      <alignment horizontal="center" vertical="center"/>
    </xf>
    <xf numFmtId="0" fontId="15" fillId="5" borderId="52" xfId="6" applyFont="1" applyFill="1" applyBorder="1" applyAlignment="1">
      <alignment horizontal="center" vertical="center"/>
    </xf>
    <xf numFmtId="0" fontId="15" fillId="5" borderId="53" xfId="6" applyFont="1" applyFill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5" fillId="0" borderId="21" xfId="6" applyFont="1" applyBorder="1" applyAlignment="1">
      <alignment horizontal="center" vertical="center"/>
    </xf>
    <xf numFmtId="0" fontId="15" fillId="0" borderId="22" xfId="6" applyFont="1" applyBorder="1" applyAlignment="1">
      <alignment horizontal="center" vertical="center"/>
    </xf>
    <xf numFmtId="0" fontId="15" fillId="0" borderId="23" xfId="6" applyFont="1" applyBorder="1" applyAlignment="1">
      <alignment horizontal="center" vertical="center"/>
    </xf>
    <xf numFmtId="0" fontId="15" fillId="0" borderId="24" xfId="6" applyFont="1" applyBorder="1" applyAlignment="1">
      <alignment horizontal="center" vertical="center"/>
    </xf>
    <xf numFmtId="0" fontId="15" fillId="0" borderId="25" xfId="6" applyFont="1" applyBorder="1" applyAlignment="1">
      <alignment horizontal="center" vertical="center"/>
    </xf>
    <xf numFmtId="0" fontId="18" fillId="0" borderId="18" xfId="6" applyFont="1" applyBorder="1" applyAlignment="1">
      <alignment horizontal="right" vertical="center" wrapText="1"/>
    </xf>
    <xf numFmtId="0" fontId="18" fillId="0" borderId="19" xfId="6" applyFont="1" applyBorder="1" applyAlignment="1">
      <alignment horizontal="right" vertical="center" wrapText="1"/>
    </xf>
    <xf numFmtId="0" fontId="44" fillId="0" borderId="3" xfId="6" applyFont="1" applyBorder="1" applyAlignment="1">
      <alignment horizontal="center" vertical="center"/>
    </xf>
    <xf numFmtId="0" fontId="18" fillId="0" borderId="21" xfId="6" applyFont="1" applyBorder="1" applyAlignment="1">
      <alignment horizontal="right" vertical="center" wrapText="1"/>
    </xf>
    <xf numFmtId="0" fontId="18" fillId="0" borderId="0" xfId="6" applyFont="1" applyBorder="1" applyAlignment="1">
      <alignment horizontal="right" vertical="center" wrapText="1"/>
    </xf>
    <xf numFmtId="14" fontId="44" fillId="5" borderId="54" xfId="6" applyNumberFormat="1" applyFont="1" applyFill="1" applyBorder="1" applyAlignment="1" applyProtection="1">
      <alignment horizontal="center" vertical="center"/>
      <protection locked="0"/>
    </xf>
    <xf numFmtId="0" fontId="44" fillId="5" borderId="54" xfId="6" applyFont="1" applyFill="1" applyBorder="1" applyAlignment="1" applyProtection="1">
      <alignment horizontal="center" vertical="center"/>
      <protection locked="0"/>
    </xf>
    <xf numFmtId="0" fontId="11" fillId="5" borderId="54" xfId="6" applyFont="1" applyFill="1" applyBorder="1" applyAlignment="1" applyProtection="1">
      <alignment horizontal="center" vertical="center"/>
      <protection locked="0"/>
    </xf>
    <xf numFmtId="0" fontId="47" fillId="0" borderId="0" xfId="6" applyFont="1" applyBorder="1" applyAlignment="1">
      <alignment horizontal="center" vertical="center" wrapText="1"/>
    </xf>
    <xf numFmtId="0" fontId="18" fillId="0" borderId="18" xfId="6" applyFont="1" applyBorder="1" applyAlignment="1">
      <alignment horizontal="center" vertical="center" wrapText="1"/>
    </xf>
    <xf numFmtId="0" fontId="18" fillId="0" borderId="19" xfId="6" applyFont="1" applyBorder="1" applyAlignment="1">
      <alignment horizontal="center" vertical="center" wrapText="1"/>
    </xf>
    <xf numFmtId="0" fontId="43" fillId="0" borderId="3" xfId="6" applyNumberFormat="1" applyFont="1" applyFill="1" applyBorder="1" applyAlignment="1">
      <alignment horizontal="left" vertical="center"/>
    </xf>
    <xf numFmtId="0" fontId="44" fillId="5" borderId="3" xfId="1" applyNumberFormat="1" applyFont="1" applyFill="1" applyBorder="1" applyAlignment="1">
      <alignment horizontal="center" vertical="center"/>
    </xf>
    <xf numFmtId="0" fontId="44" fillId="5" borderId="4" xfId="1" applyNumberFormat="1" applyFont="1" applyFill="1" applyBorder="1" applyAlignment="1">
      <alignment horizontal="center" vertical="center"/>
    </xf>
    <xf numFmtId="0" fontId="18" fillId="0" borderId="21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60" fillId="5" borderId="54" xfId="4" applyFont="1" applyFill="1" applyBorder="1" applyAlignment="1" applyProtection="1">
      <alignment horizontal="center" vertical="center"/>
      <protection locked="0"/>
    </xf>
    <xf numFmtId="0" fontId="59" fillId="5" borderId="54" xfId="6" applyFont="1" applyFill="1" applyBorder="1" applyAlignment="1" applyProtection="1">
      <alignment horizontal="center" vertical="center"/>
      <protection locked="0"/>
    </xf>
    <xf numFmtId="0" fontId="59" fillId="5" borderId="55" xfId="6" applyFont="1" applyFill="1" applyBorder="1" applyAlignment="1" applyProtection="1">
      <alignment horizontal="center" vertical="center"/>
      <protection locked="0"/>
    </xf>
    <xf numFmtId="0" fontId="21" fillId="0" borderId="54" xfId="6" applyFont="1" applyFill="1" applyBorder="1" applyAlignment="1" applyProtection="1">
      <alignment horizontal="center" vertical="center"/>
      <protection locked="0"/>
    </xf>
    <xf numFmtId="0" fontId="21" fillId="0" borderId="56" xfId="6" applyFont="1" applyBorder="1" applyAlignment="1">
      <alignment horizontal="right" vertical="center"/>
    </xf>
    <xf numFmtId="165" fontId="44" fillId="0" borderId="54" xfId="6" applyNumberFormat="1" applyFont="1" applyFill="1" applyBorder="1" applyAlignment="1">
      <alignment horizontal="center" vertical="center"/>
    </xf>
    <xf numFmtId="165" fontId="44" fillId="0" borderId="55" xfId="6" applyNumberFormat="1" applyFont="1" applyFill="1" applyBorder="1" applyAlignment="1">
      <alignment horizontal="center" vertical="center"/>
    </xf>
    <xf numFmtId="0" fontId="18" fillId="0" borderId="54" xfId="6" applyFont="1" applyBorder="1" applyAlignment="1" applyProtection="1">
      <alignment horizontal="center" vertical="center" wrapText="1"/>
      <protection locked="0"/>
    </xf>
    <xf numFmtId="0" fontId="29" fillId="0" borderId="28" xfId="6" applyFont="1" applyBorder="1" applyAlignment="1">
      <alignment horizontal="center" vertical="center" wrapText="1"/>
    </xf>
    <xf numFmtId="0" fontId="29" fillId="0" borderId="0" xfId="6" applyFont="1" applyBorder="1" applyAlignment="1">
      <alignment horizontal="center" vertical="center" wrapText="1"/>
    </xf>
    <xf numFmtId="0" fontId="29" fillId="0" borderId="22" xfId="6" applyFont="1" applyBorder="1" applyAlignment="1">
      <alignment horizontal="center" vertical="center" wrapText="1"/>
    </xf>
    <xf numFmtId="0" fontId="30" fillId="0" borderId="21" xfId="6" applyFont="1" applyBorder="1" applyAlignment="1">
      <alignment horizontal="center" vertical="center" wrapText="1"/>
    </xf>
    <xf numFmtId="0" fontId="30" fillId="0" borderId="0" xfId="6" applyFont="1" applyBorder="1" applyAlignment="1">
      <alignment horizontal="center" vertical="center" wrapText="1"/>
    </xf>
    <xf numFmtId="164" fontId="9" fillId="0" borderId="0" xfId="6" applyNumberFormat="1" applyFont="1" applyBorder="1" applyAlignment="1" applyProtection="1">
      <alignment horizontal="center" vertical="center"/>
      <protection locked="0"/>
    </xf>
    <xf numFmtId="164" fontId="9" fillId="0" borderId="41" xfId="6" applyNumberFormat="1" applyFont="1" applyBorder="1" applyAlignment="1" applyProtection="1">
      <alignment horizontal="center" vertical="center"/>
      <protection locked="0"/>
    </xf>
    <xf numFmtId="0" fontId="52" fillId="0" borderId="21" xfId="6" applyFont="1" applyBorder="1" applyAlignment="1">
      <alignment horizontal="center" vertical="center" wrapText="1"/>
    </xf>
    <xf numFmtId="0" fontId="52" fillId="0" borderId="0" xfId="6" applyFont="1" applyBorder="1" applyAlignment="1">
      <alignment horizontal="center" vertical="center" wrapText="1"/>
    </xf>
    <xf numFmtId="0" fontId="52" fillId="0" borderId="22" xfId="6" applyFont="1" applyBorder="1" applyAlignment="1">
      <alignment horizontal="center" vertical="center" wrapText="1"/>
    </xf>
    <xf numFmtId="0" fontId="17" fillId="0" borderId="21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0" fillId="0" borderId="59" xfId="6" applyFont="1" applyBorder="1" applyAlignment="1">
      <alignment horizontal="center" vertical="center" wrapText="1"/>
    </xf>
    <xf numFmtId="0" fontId="10" fillId="0" borderId="54" xfId="6" applyFont="1" applyBorder="1" applyAlignment="1">
      <alignment horizontal="center" vertical="center" wrapText="1"/>
    </xf>
    <xf numFmtId="0" fontId="11" fillId="0" borderId="21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53" fillId="0" borderId="18" xfId="6" applyFont="1" applyBorder="1" applyAlignment="1">
      <alignment horizontal="center" vertical="center"/>
    </xf>
    <xf numFmtId="0" fontId="53" fillId="0" borderId="19" xfId="6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8" fillId="3" borderId="62" xfId="0" applyFont="1" applyFill="1" applyBorder="1" applyAlignment="1">
      <alignment horizontal="center" vertical="center"/>
    </xf>
  </cellXfs>
  <cellStyles count="10">
    <cellStyle name="Lien hypertexte" xfId="4" builtinId="8"/>
    <cellStyle name="Milliers" xfId="1" builtinId="3"/>
    <cellStyle name="Normal" xfId="0" builtinId="0"/>
    <cellStyle name="Normal 2" xfId="3"/>
    <cellStyle name="Normal 3" xfId="6"/>
    <cellStyle name="Normal 4" xfId="7"/>
    <cellStyle name="Normal 5" xfId="8"/>
    <cellStyle name="Normal 6" xfId="9"/>
    <cellStyle name="Normal_feuille r-sultats 10 joueurs" xfId="2"/>
    <cellStyle name="Normal_feuille r-sultats 10 joueurs 2" xfId="5"/>
  </cellStyles>
  <dxfs count="9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247650</xdr:rowOff>
    </xdr:from>
    <xdr:to>
      <xdr:col>3</xdr:col>
      <xdr:colOff>984885</xdr:colOff>
      <xdr:row>7</xdr:row>
      <xdr:rowOff>481149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FA00DD1F-63A2-4393-8E7C-9C95BAB6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" y="1024890"/>
          <a:ext cx="18859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2</xdr:row>
      <xdr:rowOff>295275</xdr:rowOff>
    </xdr:from>
    <xdr:to>
      <xdr:col>15</xdr:col>
      <xdr:colOff>518160</xdr:colOff>
      <xdr:row>7</xdr:row>
      <xdr:rowOff>473529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xmlns="" id="{48EDE11D-E572-44F5-8110-604D89757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1072515"/>
          <a:ext cx="1874520" cy="164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10</xdr:row>
      <xdr:rowOff>85725</xdr:rowOff>
    </xdr:from>
    <xdr:to>
      <xdr:col>4</xdr:col>
      <xdr:colOff>400050</xdr:colOff>
      <xdr:row>16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457450"/>
          <a:ext cx="20383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sultats-individuels-Finale-Cadre-Reg-Chambly-06-03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Users\Administratif\Downloads\Feuilles%20de%20resultat%20individuel%202012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ISK_USB%20DISK\Billard%20CDBO\Resultats\Copie%20de%202013_Individuel_Libre_N3_Finale_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rage"/>
      <sheetName val="Match"/>
      <sheetName val="Classement impression"/>
      <sheetName val="Feuille de résultat"/>
      <sheetName val="Engagement tour suivant"/>
      <sheetName val="Joueurs"/>
    </sheetNames>
    <sheetDataSet>
      <sheetData sheetId="0">
        <row r="7">
          <cell r="K7" t="str">
            <v>1 poule de 2 joueurs eliminatoire</v>
          </cell>
          <cell r="P7" t="str">
            <v>A.S BEAUVAIS</v>
          </cell>
        </row>
        <row r="8">
          <cell r="K8" t="str">
            <v>1 poule de 3 joueurs eliminatoire</v>
          </cell>
          <cell r="P8" t="str">
            <v>B.C MONTATAIRE</v>
          </cell>
        </row>
        <row r="9">
          <cell r="K9" t="str">
            <v xml:space="preserve">2 poules de 3 joueurs eliminatoire </v>
          </cell>
          <cell r="P9" t="str">
            <v>B.C SENLIS</v>
          </cell>
        </row>
        <row r="10">
          <cell r="K10" t="str">
            <v>1 poule de 4 joueurs Eliminatoire</v>
          </cell>
          <cell r="P10" t="str">
            <v>B.C CREVECOEUR</v>
          </cell>
        </row>
        <row r="11">
          <cell r="K11" t="str">
            <v>2 poules  de 4 joueurs Eliminatoire</v>
          </cell>
          <cell r="P11" t="str">
            <v>B.C GOUVIEUX</v>
          </cell>
        </row>
        <row r="12">
          <cell r="K12" t="str">
            <v>1 poule de 5 joueurs eliminatoire</v>
          </cell>
          <cell r="P12" t="str">
            <v>B.C LIANCOURTOIS</v>
          </cell>
        </row>
        <row r="13">
          <cell r="K13" t="str">
            <v>1 poule de 6 joueurs eliminatoire</v>
          </cell>
          <cell r="P13" t="str">
            <v>B.C MERUVIEN</v>
          </cell>
        </row>
        <row r="14">
          <cell r="K14" t="str">
            <v>____________________</v>
          </cell>
          <cell r="P14" t="str">
            <v>B.C MONTREUIL/BRECHE</v>
          </cell>
        </row>
        <row r="15">
          <cell r="K15" t="str">
            <v>Finale 2 joueurs</v>
          </cell>
          <cell r="P15" t="str">
            <v>B.C CHAMBLYSIEN</v>
          </cell>
        </row>
        <row r="16">
          <cell r="K16" t="str">
            <v>Finale 3 joueurs</v>
          </cell>
          <cell r="P16" t="str">
            <v>B.C SAINT JUST EN CHAUSSEE</v>
          </cell>
        </row>
        <row r="17">
          <cell r="F17">
            <v>80</v>
          </cell>
          <cell r="K17" t="str">
            <v>Finale 4 joueurs</v>
          </cell>
          <cell r="P17" t="str">
            <v>U.S VILLERS SAINT PAUL</v>
          </cell>
        </row>
        <row r="18">
          <cell r="F18">
            <v>60</v>
          </cell>
          <cell r="K18" t="str">
            <v>Finale 5 joueurs</v>
          </cell>
          <cell r="P18" t="str">
            <v>B.C CREPY EN VALOIS</v>
          </cell>
        </row>
        <row r="19">
          <cell r="K19" t="str">
            <v>Finale 6 joueurs 2 poules</v>
          </cell>
        </row>
        <row r="21">
          <cell r="P21" t="str">
            <v>LIBRE</v>
          </cell>
        </row>
        <row r="22">
          <cell r="P22" t="str">
            <v>CADRE</v>
          </cell>
        </row>
        <row r="23">
          <cell r="P23" t="str">
            <v>BANDE</v>
          </cell>
        </row>
        <row r="24">
          <cell r="P24" t="str">
            <v>3 BANDES</v>
          </cell>
        </row>
        <row r="25">
          <cell r="P25" t="str">
            <v>Eliminatoire 1er tour</v>
          </cell>
        </row>
        <row r="26">
          <cell r="P26" t="str">
            <v>Eliminatoire 2ème tour</v>
          </cell>
        </row>
        <row r="27">
          <cell r="P27" t="str">
            <v>Eliminatoire 3ème tour</v>
          </cell>
        </row>
        <row r="28">
          <cell r="P28" t="str">
            <v>Eliminatoire 4ème tour</v>
          </cell>
        </row>
        <row r="29">
          <cell r="P29" t="str">
            <v>Finale Oise</v>
          </cell>
        </row>
        <row r="30">
          <cell r="P30" t="str">
            <v>Finale Ligue Hauts de France</v>
          </cell>
        </row>
        <row r="32">
          <cell r="P32" t="str">
            <v>MASTERS</v>
          </cell>
        </row>
        <row r="33">
          <cell r="P33" t="str">
            <v>NATIONAL 1</v>
          </cell>
        </row>
        <row r="34">
          <cell r="P34" t="str">
            <v>NATIONAL 2</v>
          </cell>
        </row>
        <row r="35">
          <cell r="P35" t="str">
            <v>NATIONAL 3</v>
          </cell>
        </row>
        <row r="36">
          <cell r="P36" t="str">
            <v>REGIONAL 1</v>
          </cell>
        </row>
        <row r="37">
          <cell r="P37" t="str">
            <v>REGIONAL 2</v>
          </cell>
        </row>
        <row r="38">
          <cell r="P38" t="str">
            <v>REGIONAL 3</v>
          </cell>
        </row>
        <row r="39">
          <cell r="P39" t="str">
            <v>REGIONAL 4</v>
          </cell>
        </row>
        <row r="40">
          <cell r="P40" t="str">
            <v>JUNIORS (U21)</v>
          </cell>
        </row>
        <row r="41">
          <cell r="P41" t="str">
            <v xml:space="preserve">JUNIORS Régionaux </v>
          </cell>
        </row>
        <row r="42">
          <cell r="P42" t="str">
            <v>CADETS (U17)</v>
          </cell>
        </row>
        <row r="43">
          <cell r="P43" t="str">
            <v>CADETS Régionaux</v>
          </cell>
        </row>
        <row r="44">
          <cell r="P44" t="str">
            <v>MINIMES</v>
          </cell>
        </row>
        <row r="45">
          <cell r="P45" t="str">
            <v>4 BILLES</v>
          </cell>
        </row>
        <row r="46">
          <cell r="P46" t="str">
            <v>DAME NATIONAL</v>
          </cell>
        </row>
        <row r="47">
          <cell r="P47" t="str">
            <v>DAME REGIONAL</v>
          </cell>
        </row>
        <row r="48">
          <cell r="P48">
            <v>0</v>
          </cell>
        </row>
      </sheetData>
      <sheetData sheetId="1">
        <row r="2">
          <cell r="CW2">
            <v>2</v>
          </cell>
          <cell r="CX2" t="str">
            <v>2f</v>
          </cell>
          <cell r="CY2">
            <v>3</v>
          </cell>
          <cell r="CZ2" t="str">
            <v>3p2</v>
          </cell>
          <cell r="DA2">
            <v>0</v>
          </cell>
          <cell r="DB2">
            <v>0</v>
          </cell>
          <cell r="DC2" t="str">
            <v>3fd</v>
          </cell>
          <cell r="DD2" t="str">
            <v>3f</v>
          </cell>
          <cell r="DE2">
            <v>4</v>
          </cell>
          <cell r="DF2" t="str">
            <v>4p2</v>
          </cell>
          <cell r="DG2">
            <v>4.5</v>
          </cell>
          <cell r="DH2" t="str">
            <v>4f</v>
          </cell>
          <cell r="DI2">
            <v>5</v>
          </cell>
          <cell r="DJ2" t="str">
            <v>5f</v>
          </cell>
          <cell r="DK2">
            <v>6</v>
          </cell>
          <cell r="DL2" t="str">
            <v>6f</v>
          </cell>
          <cell r="DN2">
            <v>2</v>
          </cell>
          <cell r="DO2" t="str">
            <v>2f</v>
          </cell>
          <cell r="DP2">
            <v>3</v>
          </cell>
          <cell r="DQ2" t="str">
            <v>3p2</v>
          </cell>
          <cell r="DR2">
            <v>0</v>
          </cell>
          <cell r="DS2">
            <v>0</v>
          </cell>
          <cell r="DT2" t="str">
            <v>3fd</v>
          </cell>
          <cell r="DU2" t="str">
            <v>3f</v>
          </cell>
          <cell r="DV2">
            <v>4</v>
          </cell>
          <cell r="DW2" t="str">
            <v>4p2</v>
          </cell>
          <cell r="DX2">
            <v>4.5</v>
          </cell>
          <cell r="DY2" t="str">
            <v>4f</v>
          </cell>
          <cell r="DZ2">
            <v>5</v>
          </cell>
          <cell r="EA2" t="str">
            <v>5f</v>
          </cell>
          <cell r="EB2">
            <v>6</v>
          </cell>
          <cell r="EC2" t="str">
            <v>6f</v>
          </cell>
          <cell r="FQ2">
            <v>3</v>
          </cell>
          <cell r="FR2" t="str">
            <v>3p2</v>
          </cell>
          <cell r="FS2" t="str">
            <v>6f</v>
          </cell>
          <cell r="FT2">
            <v>0</v>
          </cell>
          <cell r="FU2">
            <v>0</v>
          </cell>
          <cell r="FV2">
            <v>0</v>
          </cell>
        </row>
        <row r="3">
          <cell r="FQ3">
            <v>1</v>
          </cell>
          <cell r="FR3">
            <v>1</v>
          </cell>
          <cell r="FS3">
            <v>1</v>
          </cell>
          <cell r="FT3">
            <v>0</v>
          </cell>
          <cell r="FU3">
            <v>0</v>
          </cell>
          <cell r="FV3">
            <v>0</v>
          </cell>
        </row>
        <row r="4">
          <cell r="FQ4">
            <v>2</v>
          </cell>
          <cell r="FR4">
            <v>2</v>
          </cell>
          <cell r="FS4">
            <v>4</v>
          </cell>
          <cell r="FT4">
            <v>0</v>
          </cell>
          <cell r="FU4">
            <v>0</v>
          </cell>
          <cell r="FV4">
            <v>0</v>
          </cell>
        </row>
        <row r="5">
          <cell r="FQ5">
            <v>3</v>
          </cell>
          <cell r="FR5">
            <v>3</v>
          </cell>
          <cell r="FS5">
            <v>5</v>
          </cell>
          <cell r="FT5">
            <v>0</v>
          </cell>
          <cell r="FU5">
            <v>0</v>
          </cell>
          <cell r="FV5">
            <v>0</v>
          </cell>
        </row>
        <row r="6">
          <cell r="B6" t="str">
            <v>GEFFROY Florent</v>
          </cell>
          <cell r="C6">
            <v>60</v>
          </cell>
          <cell r="D6">
            <v>47</v>
          </cell>
          <cell r="E6">
            <v>20</v>
          </cell>
          <cell r="F6">
            <v>9</v>
          </cell>
          <cell r="G6">
            <v>2.35</v>
          </cell>
          <cell r="H6">
            <v>0</v>
          </cell>
          <cell r="I6">
            <v>2.44</v>
          </cell>
          <cell r="J6">
            <v>0</v>
          </cell>
          <cell r="M6" t="str">
            <v/>
          </cell>
          <cell r="N6" t="str">
            <v>_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>
            <v>0</v>
          </cell>
          <cell r="T6" t="str">
            <v/>
          </cell>
          <cell r="U6">
            <v>0</v>
          </cell>
          <cell r="V6">
            <v>0</v>
          </cell>
          <cell r="CW6">
            <v>1</v>
          </cell>
          <cell r="CX6">
            <v>1</v>
          </cell>
          <cell r="CY6">
            <v>2</v>
          </cell>
          <cell r="CZ6">
            <v>2</v>
          </cell>
          <cell r="DA6" t="str">
            <v>@</v>
          </cell>
          <cell r="DB6">
            <v>0</v>
          </cell>
          <cell r="DC6">
            <v>2</v>
          </cell>
          <cell r="DD6">
            <v>2</v>
          </cell>
          <cell r="DE6">
            <v>1</v>
          </cell>
          <cell r="DF6">
            <v>1</v>
          </cell>
          <cell r="DG6">
            <v>1</v>
          </cell>
          <cell r="DH6">
            <v>1</v>
          </cell>
          <cell r="DI6">
            <v>2</v>
          </cell>
          <cell r="DJ6">
            <v>2</v>
          </cell>
          <cell r="DK6">
            <v>1</v>
          </cell>
          <cell r="DL6">
            <v>2</v>
          </cell>
          <cell r="DN6" t="str">
            <v>@</v>
          </cell>
          <cell r="DO6" t="str">
            <v>@</v>
          </cell>
          <cell r="DP6" t="str">
            <v>@</v>
          </cell>
          <cell r="DQ6" t="str">
            <v>@</v>
          </cell>
          <cell r="DR6" t="str">
            <v>@</v>
          </cell>
          <cell r="DS6">
            <v>0</v>
          </cell>
          <cell r="DT6" t="str">
            <v>@</v>
          </cell>
          <cell r="DU6" t="str">
            <v>@</v>
          </cell>
          <cell r="DV6" t="str">
            <v>@</v>
          </cell>
          <cell r="DW6">
            <v>5</v>
          </cell>
          <cell r="DX6" t="str">
            <v>@</v>
          </cell>
          <cell r="DY6" t="str">
            <v>@</v>
          </cell>
          <cell r="DZ6" t="str">
            <v>@</v>
          </cell>
          <cell r="EA6">
            <v>1</v>
          </cell>
          <cell r="EB6" t="str">
            <v>@</v>
          </cell>
          <cell r="EC6" t="str">
            <v>@</v>
          </cell>
          <cell r="FQ6">
            <v>0</v>
          </cell>
          <cell r="FR6">
            <v>4</v>
          </cell>
          <cell r="FS6">
            <v>2</v>
          </cell>
          <cell r="FT6">
            <v>0</v>
          </cell>
          <cell r="FU6">
            <v>0</v>
          </cell>
          <cell r="FV6">
            <v>0</v>
          </cell>
        </row>
        <row r="7">
          <cell r="B7" t="str">
            <v>NAHIRNYJ Nicolas</v>
          </cell>
          <cell r="C7">
            <v>0</v>
          </cell>
          <cell r="D7">
            <v>60</v>
          </cell>
          <cell r="E7">
            <v>20</v>
          </cell>
          <cell r="F7">
            <v>16</v>
          </cell>
          <cell r="G7">
            <v>3</v>
          </cell>
          <cell r="H7">
            <v>0</v>
          </cell>
          <cell r="I7">
            <v>3.16</v>
          </cell>
          <cell r="J7">
            <v>2</v>
          </cell>
          <cell r="M7" t="str">
            <v/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>
            <v>0</v>
          </cell>
          <cell r="T7" t="str">
            <v/>
          </cell>
          <cell r="U7">
            <v>0</v>
          </cell>
          <cell r="V7">
            <v>0</v>
          </cell>
          <cell r="CW7">
            <v>2</v>
          </cell>
          <cell r="CX7">
            <v>2</v>
          </cell>
          <cell r="CY7">
            <v>3</v>
          </cell>
          <cell r="CZ7">
            <v>3</v>
          </cell>
          <cell r="DA7" t="str">
            <v>@</v>
          </cell>
          <cell r="DB7">
            <v>0</v>
          </cell>
          <cell r="DC7">
            <v>3</v>
          </cell>
          <cell r="DD7">
            <v>3</v>
          </cell>
          <cell r="DE7">
            <v>4</v>
          </cell>
          <cell r="DF7">
            <v>4</v>
          </cell>
          <cell r="DG7">
            <v>4</v>
          </cell>
          <cell r="DH7">
            <v>4</v>
          </cell>
          <cell r="DI7">
            <v>5</v>
          </cell>
          <cell r="DJ7">
            <v>5</v>
          </cell>
          <cell r="DK7">
            <v>3</v>
          </cell>
          <cell r="DL7">
            <v>3</v>
          </cell>
          <cell r="DN7" t="str">
            <v>@</v>
          </cell>
          <cell r="DO7" t="str">
            <v>@</v>
          </cell>
          <cell r="DP7" t="str">
            <v>@</v>
          </cell>
          <cell r="DQ7" t="str">
            <v>@</v>
          </cell>
          <cell r="DR7" t="str">
            <v>@</v>
          </cell>
          <cell r="DS7">
            <v>0</v>
          </cell>
          <cell r="DT7" t="str">
            <v>@</v>
          </cell>
          <cell r="DU7" t="str">
            <v>@</v>
          </cell>
          <cell r="DV7" t="str">
            <v>@</v>
          </cell>
          <cell r="DW7">
            <v>6</v>
          </cell>
          <cell r="DX7" t="str">
            <v>@</v>
          </cell>
          <cell r="DY7" t="str">
            <v>@</v>
          </cell>
          <cell r="DZ7" t="str">
            <v>@</v>
          </cell>
          <cell r="EA7">
            <v>2</v>
          </cell>
          <cell r="EB7" t="str">
            <v>@</v>
          </cell>
          <cell r="EC7" t="str">
            <v>@</v>
          </cell>
          <cell r="FQ7">
            <v>0</v>
          </cell>
          <cell r="FR7">
            <v>5</v>
          </cell>
          <cell r="FS7">
            <v>3</v>
          </cell>
          <cell r="FT7">
            <v>0</v>
          </cell>
          <cell r="FU7">
            <v>0</v>
          </cell>
          <cell r="FV7">
            <v>0</v>
          </cell>
        </row>
        <row r="8">
          <cell r="B8">
            <v>0</v>
          </cell>
          <cell r="C8" t="str">
            <v>Quota</v>
          </cell>
          <cell r="D8" t="str">
            <v>pts</v>
          </cell>
          <cell r="E8" t="str">
            <v>rep</v>
          </cell>
          <cell r="F8" t="str">
            <v>s</v>
          </cell>
          <cell r="G8" t="str">
            <v>moy</v>
          </cell>
          <cell r="H8" t="str">
            <v>3m10</v>
          </cell>
          <cell r="I8">
            <v>0</v>
          </cell>
          <cell r="J8" t="str">
            <v>Pm</v>
          </cell>
          <cell r="M8">
            <v>0</v>
          </cell>
          <cell r="N8" t="str">
            <v>Quota</v>
          </cell>
          <cell r="O8" t="str">
            <v>pts</v>
          </cell>
          <cell r="P8" t="str">
            <v>rep</v>
          </cell>
          <cell r="Q8" t="str">
            <v>s</v>
          </cell>
          <cell r="R8" t="str">
            <v>moy</v>
          </cell>
          <cell r="S8" t="str">
            <v>3m10</v>
          </cell>
          <cell r="T8">
            <v>0</v>
          </cell>
          <cell r="U8">
            <v>0</v>
          </cell>
          <cell r="V8" t="str">
            <v>Pm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FQ8">
            <v>0</v>
          </cell>
          <cell r="FR8">
            <v>6</v>
          </cell>
          <cell r="FS8">
            <v>6</v>
          </cell>
          <cell r="FT8">
            <v>0</v>
          </cell>
          <cell r="FU8">
            <v>0</v>
          </cell>
          <cell r="FV8">
            <v>0</v>
          </cell>
        </row>
        <row r="9">
          <cell r="B9" t="str">
            <v>LEROY Fabrice</v>
          </cell>
          <cell r="C9">
            <v>60</v>
          </cell>
          <cell r="D9">
            <v>60</v>
          </cell>
          <cell r="E9">
            <v>25</v>
          </cell>
          <cell r="F9">
            <v>13</v>
          </cell>
          <cell r="G9">
            <v>2.4</v>
          </cell>
          <cell r="H9">
            <v>0</v>
          </cell>
          <cell r="I9">
            <v>2.5299999999999998</v>
          </cell>
          <cell r="J9">
            <v>2</v>
          </cell>
          <cell r="M9" t="str">
            <v/>
          </cell>
          <cell r="N9" t="str">
            <v>_</v>
          </cell>
          <cell r="O9">
            <v>0</v>
          </cell>
          <cell r="P9">
            <v>0</v>
          </cell>
          <cell r="Q9">
            <v>0</v>
          </cell>
          <cell r="R9" t="str">
            <v/>
          </cell>
          <cell r="S9">
            <v>0</v>
          </cell>
          <cell r="T9" t="str">
            <v/>
          </cell>
          <cell r="U9">
            <v>0</v>
          </cell>
          <cell r="V9">
            <v>0</v>
          </cell>
          <cell r="CW9" t="str">
            <v>@</v>
          </cell>
          <cell r="CX9" t="str">
            <v>@</v>
          </cell>
          <cell r="CY9" t="str">
            <v>@</v>
          </cell>
          <cell r="CZ9">
            <v>5</v>
          </cell>
          <cell r="DA9" t="str">
            <v>@</v>
          </cell>
          <cell r="DB9">
            <v>0</v>
          </cell>
          <cell r="DC9" t="str">
            <v>@</v>
          </cell>
          <cell r="DD9" t="str">
            <v>@</v>
          </cell>
          <cell r="DE9">
            <v>3</v>
          </cell>
          <cell r="DF9">
            <v>3</v>
          </cell>
          <cell r="DG9">
            <v>3</v>
          </cell>
          <cell r="DH9">
            <v>3</v>
          </cell>
          <cell r="DI9">
            <v>3</v>
          </cell>
          <cell r="DJ9">
            <v>3</v>
          </cell>
          <cell r="DK9">
            <v>4</v>
          </cell>
          <cell r="DL9">
            <v>5</v>
          </cell>
          <cell r="DN9" t="str">
            <v>@</v>
          </cell>
          <cell r="DO9" t="str">
            <v>@</v>
          </cell>
          <cell r="DP9" t="str">
            <v>@</v>
          </cell>
          <cell r="DQ9" t="str">
            <v>@</v>
          </cell>
          <cell r="DR9" t="str">
            <v>@</v>
          </cell>
          <cell r="DS9">
            <v>0</v>
          </cell>
          <cell r="DT9" t="str">
            <v>@</v>
          </cell>
          <cell r="DU9" t="str">
            <v>@</v>
          </cell>
          <cell r="DV9" t="str">
            <v>@</v>
          </cell>
          <cell r="DW9">
            <v>7</v>
          </cell>
          <cell r="DX9" t="str">
            <v>@</v>
          </cell>
          <cell r="DY9" t="str">
            <v>@</v>
          </cell>
          <cell r="DZ9" t="str">
            <v>@</v>
          </cell>
          <cell r="EA9">
            <v>4</v>
          </cell>
          <cell r="EB9" t="str">
            <v>@</v>
          </cell>
          <cell r="EC9" t="str">
            <v>@</v>
          </cell>
          <cell r="FQ9">
            <v>0</v>
          </cell>
          <cell r="FT9">
            <v>0</v>
          </cell>
          <cell r="FU9">
            <v>0</v>
          </cell>
          <cell r="FV9">
            <v>0</v>
          </cell>
        </row>
        <row r="10">
          <cell r="B10" t="str">
            <v>HERTOUX Didier</v>
          </cell>
          <cell r="C10">
            <v>0</v>
          </cell>
          <cell r="D10">
            <v>35</v>
          </cell>
          <cell r="E10">
            <v>25</v>
          </cell>
          <cell r="F10">
            <v>6</v>
          </cell>
          <cell r="G10">
            <v>1.4</v>
          </cell>
          <cell r="H10">
            <v>0</v>
          </cell>
          <cell r="I10">
            <v>1.46</v>
          </cell>
          <cell r="J10">
            <v>0</v>
          </cell>
          <cell r="M10" t="str">
            <v/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/>
          </cell>
          <cell r="S10">
            <v>0</v>
          </cell>
          <cell r="T10" t="str">
            <v/>
          </cell>
          <cell r="U10">
            <v>0</v>
          </cell>
          <cell r="V10">
            <v>0</v>
          </cell>
          <cell r="CW10" t="str">
            <v>@</v>
          </cell>
          <cell r="CX10" t="str">
            <v>@</v>
          </cell>
          <cell r="CY10" t="str">
            <v>@</v>
          </cell>
          <cell r="CZ10">
            <v>6</v>
          </cell>
          <cell r="DA10" t="str">
            <v>@</v>
          </cell>
          <cell r="DB10">
            <v>0</v>
          </cell>
          <cell r="DC10" t="str">
            <v>@</v>
          </cell>
          <cell r="DD10" t="str">
            <v>@</v>
          </cell>
          <cell r="DE10">
            <v>2</v>
          </cell>
          <cell r="DF10">
            <v>2</v>
          </cell>
          <cell r="DG10">
            <v>2</v>
          </cell>
          <cell r="DH10">
            <v>2</v>
          </cell>
          <cell r="DI10">
            <v>4</v>
          </cell>
          <cell r="DJ10">
            <v>4</v>
          </cell>
          <cell r="DK10">
            <v>5</v>
          </cell>
          <cell r="DL10">
            <v>6</v>
          </cell>
          <cell r="DN10" t="str">
            <v>@</v>
          </cell>
          <cell r="DO10" t="str">
            <v>@</v>
          </cell>
          <cell r="DP10" t="str">
            <v>@</v>
          </cell>
          <cell r="DQ10" t="str">
            <v>@</v>
          </cell>
          <cell r="DR10" t="str">
            <v>@</v>
          </cell>
          <cell r="DS10">
            <v>0</v>
          </cell>
          <cell r="DT10" t="str">
            <v>@</v>
          </cell>
          <cell r="DU10" t="str">
            <v>@</v>
          </cell>
          <cell r="DV10" t="str">
            <v>@</v>
          </cell>
          <cell r="DW10">
            <v>8</v>
          </cell>
          <cell r="DX10" t="str">
            <v>@</v>
          </cell>
          <cell r="DY10" t="str">
            <v>@</v>
          </cell>
          <cell r="DZ10" t="str">
            <v>@</v>
          </cell>
          <cell r="EA10">
            <v>5</v>
          </cell>
          <cell r="EB10" t="str">
            <v>@</v>
          </cell>
          <cell r="EC10" t="str">
            <v>@</v>
          </cell>
          <cell r="FT10">
            <v>0</v>
          </cell>
          <cell r="FU10">
            <v>0</v>
          </cell>
          <cell r="FV10">
            <v>0</v>
          </cell>
        </row>
        <row r="11">
          <cell r="CW11">
            <v>2</v>
          </cell>
          <cell r="CX11">
            <v>1</v>
          </cell>
          <cell r="CY11">
            <v>1</v>
          </cell>
          <cell r="CZ11">
            <v>1</v>
          </cell>
          <cell r="DA11" t="str">
            <v>@</v>
          </cell>
          <cell r="DB11">
            <v>0</v>
          </cell>
          <cell r="DC11">
            <v>1</v>
          </cell>
          <cell r="DD11">
            <v>1</v>
          </cell>
          <cell r="DE11">
            <v>1</v>
          </cell>
          <cell r="DF11">
            <v>1</v>
          </cell>
          <cell r="DG11">
            <v>3</v>
          </cell>
          <cell r="DH11">
            <v>3</v>
          </cell>
          <cell r="DI11">
            <v>1</v>
          </cell>
          <cell r="DJ11">
            <v>1</v>
          </cell>
          <cell r="DK11">
            <v>2</v>
          </cell>
          <cell r="DL11">
            <v>1</v>
          </cell>
          <cell r="DN11" t="str">
            <v>@</v>
          </cell>
          <cell r="DO11" t="str">
            <v>@</v>
          </cell>
          <cell r="DP11" t="str">
            <v>@</v>
          </cell>
          <cell r="DQ11" t="str">
            <v>@</v>
          </cell>
          <cell r="DR11" t="str">
            <v>@</v>
          </cell>
          <cell r="DS11">
            <v>0</v>
          </cell>
          <cell r="DT11" t="str">
            <v>@</v>
          </cell>
          <cell r="DU11" t="str">
            <v>@</v>
          </cell>
          <cell r="DV11" t="str">
            <v>@</v>
          </cell>
          <cell r="DW11" t="str">
            <v>@</v>
          </cell>
          <cell r="DX11" t="str">
            <v>@</v>
          </cell>
          <cell r="DY11" t="str">
            <v>@</v>
          </cell>
          <cell r="DZ11" t="str">
            <v>@</v>
          </cell>
          <cell r="EA11" t="str">
            <v>@</v>
          </cell>
          <cell r="EB11" t="str">
            <v>@</v>
          </cell>
          <cell r="EC11">
            <v>2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</row>
        <row r="12">
          <cell r="CW12">
            <v>1</v>
          </cell>
          <cell r="CX12">
            <v>2</v>
          </cell>
          <cell r="CY12">
            <v>2</v>
          </cell>
          <cell r="CZ12">
            <v>2</v>
          </cell>
          <cell r="DA12" t="str">
            <v>@</v>
          </cell>
          <cell r="DB12">
            <v>0</v>
          </cell>
          <cell r="DC12">
            <v>2</v>
          </cell>
          <cell r="DD12">
            <v>20</v>
          </cell>
          <cell r="DE12">
            <v>2</v>
          </cell>
          <cell r="DF12">
            <v>2</v>
          </cell>
          <cell r="DG12">
            <v>5</v>
          </cell>
          <cell r="DH12">
            <v>5</v>
          </cell>
          <cell r="DI12">
            <v>5</v>
          </cell>
          <cell r="DJ12">
            <v>5</v>
          </cell>
          <cell r="DK12">
            <v>6</v>
          </cell>
          <cell r="DL12">
            <v>2</v>
          </cell>
          <cell r="DN12" t="str">
            <v>@</v>
          </cell>
          <cell r="DO12" t="str">
            <v>@</v>
          </cell>
          <cell r="DP12" t="str">
            <v>@</v>
          </cell>
          <cell r="DQ12" t="str">
            <v>@</v>
          </cell>
          <cell r="DR12" t="str">
            <v>@</v>
          </cell>
          <cell r="DS12">
            <v>0</v>
          </cell>
          <cell r="DT12" t="str">
            <v>@</v>
          </cell>
          <cell r="DU12" t="str">
            <v>@</v>
          </cell>
          <cell r="DV12" t="str">
            <v>@</v>
          </cell>
          <cell r="DW12" t="str">
            <v>@</v>
          </cell>
          <cell r="DX12" t="str">
            <v>@</v>
          </cell>
          <cell r="DY12" t="str">
            <v>@</v>
          </cell>
          <cell r="DZ12" t="str">
            <v>@</v>
          </cell>
          <cell r="EA12" t="str">
            <v>@</v>
          </cell>
          <cell r="EB12" t="str">
            <v>@</v>
          </cell>
          <cell r="EC12">
            <v>6</v>
          </cell>
        </row>
        <row r="13"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</row>
        <row r="14">
          <cell r="B14" t="str">
            <v>VANDEPUTTE Laurent</v>
          </cell>
          <cell r="C14">
            <v>60</v>
          </cell>
          <cell r="D14">
            <v>60</v>
          </cell>
          <cell r="E14">
            <v>15</v>
          </cell>
          <cell r="F14">
            <v>12</v>
          </cell>
          <cell r="G14">
            <v>4</v>
          </cell>
          <cell r="H14">
            <v>0</v>
          </cell>
          <cell r="I14">
            <v>4.12</v>
          </cell>
          <cell r="J14">
            <v>2</v>
          </cell>
          <cell r="M14" t="str">
            <v>GEFFROY Florent</v>
          </cell>
          <cell r="N14">
            <v>60</v>
          </cell>
          <cell r="O14">
            <v>60</v>
          </cell>
          <cell r="P14">
            <v>23</v>
          </cell>
          <cell r="Q14">
            <v>8</v>
          </cell>
          <cell r="R14">
            <v>2.6086956521739131</v>
          </cell>
          <cell r="S14">
            <v>0</v>
          </cell>
          <cell r="T14">
            <v>2.6886956521739132</v>
          </cell>
          <cell r="U14">
            <v>0</v>
          </cell>
          <cell r="V14">
            <v>2</v>
          </cell>
          <cell r="CW14" t="str">
            <v>@</v>
          </cell>
          <cell r="CX14" t="str">
            <v>@</v>
          </cell>
          <cell r="CY14" t="str">
            <v>@</v>
          </cell>
          <cell r="CZ14">
            <v>4</v>
          </cell>
          <cell r="DA14" t="str">
            <v>@</v>
          </cell>
          <cell r="DB14">
            <v>0</v>
          </cell>
          <cell r="DC14" t="str">
            <v>@</v>
          </cell>
          <cell r="DD14" t="str">
            <v>@</v>
          </cell>
          <cell r="DE14">
            <v>3</v>
          </cell>
          <cell r="DF14">
            <v>3</v>
          </cell>
          <cell r="DG14">
            <v>2</v>
          </cell>
          <cell r="DH14">
            <v>2</v>
          </cell>
          <cell r="DI14">
            <v>2</v>
          </cell>
          <cell r="DJ14">
            <v>2</v>
          </cell>
          <cell r="DK14">
            <v>1</v>
          </cell>
          <cell r="DL14">
            <v>4</v>
          </cell>
          <cell r="DN14" t="str">
            <v>@</v>
          </cell>
          <cell r="DO14" t="str">
            <v>@</v>
          </cell>
          <cell r="DP14" t="str">
            <v>@</v>
          </cell>
          <cell r="DQ14" t="str">
            <v>@</v>
          </cell>
          <cell r="DR14" t="str">
            <v>@</v>
          </cell>
          <cell r="DS14">
            <v>0</v>
          </cell>
          <cell r="DT14" t="str">
            <v>@</v>
          </cell>
          <cell r="DU14" t="str">
            <v>@</v>
          </cell>
          <cell r="DV14" t="str">
            <v>@</v>
          </cell>
          <cell r="DW14" t="str">
            <v>@</v>
          </cell>
          <cell r="DX14" t="str">
            <v>@</v>
          </cell>
          <cell r="DY14" t="str">
            <v>@</v>
          </cell>
          <cell r="DZ14" t="str">
            <v>@</v>
          </cell>
          <cell r="EA14" t="str">
            <v>@</v>
          </cell>
          <cell r="EB14" t="str">
            <v>@</v>
          </cell>
          <cell r="EC14" t="str">
            <v>@</v>
          </cell>
        </row>
        <row r="15">
          <cell r="B15" t="str">
            <v>GEFFROY Florent</v>
          </cell>
          <cell r="C15">
            <v>0</v>
          </cell>
          <cell r="D15">
            <v>53</v>
          </cell>
          <cell r="E15">
            <v>15</v>
          </cell>
          <cell r="F15">
            <v>14</v>
          </cell>
          <cell r="G15">
            <v>3.5333333333333332</v>
          </cell>
          <cell r="H15">
            <v>0</v>
          </cell>
          <cell r="I15">
            <v>3.6733333333333333</v>
          </cell>
          <cell r="J15">
            <v>0</v>
          </cell>
          <cell r="M15" t="str">
            <v>HERTOUX Didier</v>
          </cell>
          <cell r="N15">
            <v>0</v>
          </cell>
          <cell r="O15">
            <v>43</v>
          </cell>
          <cell r="P15">
            <v>23</v>
          </cell>
          <cell r="Q15">
            <v>11</v>
          </cell>
          <cell r="R15">
            <v>1.8695652173913044</v>
          </cell>
          <cell r="S15">
            <v>0</v>
          </cell>
          <cell r="T15">
            <v>1.9795652173913045</v>
          </cell>
          <cell r="U15">
            <v>0</v>
          </cell>
          <cell r="V15">
            <v>0</v>
          </cell>
          <cell r="CW15" t="str">
            <v>@</v>
          </cell>
          <cell r="CX15" t="str">
            <v>@</v>
          </cell>
          <cell r="CY15" t="str">
            <v>@</v>
          </cell>
          <cell r="CZ15">
            <v>6</v>
          </cell>
          <cell r="DA15" t="str">
            <v>@</v>
          </cell>
          <cell r="DB15">
            <v>0</v>
          </cell>
          <cell r="DC15" t="str">
            <v>@</v>
          </cell>
          <cell r="DD15" t="str">
            <v>@</v>
          </cell>
          <cell r="DE15">
            <v>4</v>
          </cell>
          <cell r="DF15">
            <v>4</v>
          </cell>
          <cell r="DG15">
            <v>6</v>
          </cell>
          <cell r="DH15">
            <v>6</v>
          </cell>
          <cell r="DI15">
            <v>3</v>
          </cell>
          <cell r="DJ15">
            <v>3</v>
          </cell>
          <cell r="DK15">
            <v>5</v>
          </cell>
          <cell r="DL15">
            <v>6</v>
          </cell>
          <cell r="DN15" t="str">
            <v>@</v>
          </cell>
          <cell r="DO15" t="str">
            <v>@</v>
          </cell>
          <cell r="DP15" t="str">
            <v>@</v>
          </cell>
          <cell r="DQ15" t="str">
            <v>@</v>
          </cell>
          <cell r="DR15" t="str">
            <v>@</v>
          </cell>
          <cell r="DS15">
            <v>0</v>
          </cell>
          <cell r="DT15" t="str">
            <v>@</v>
          </cell>
          <cell r="DU15" t="str">
            <v>@</v>
          </cell>
          <cell r="DV15" t="str">
            <v>@</v>
          </cell>
          <cell r="DW15" t="str">
            <v>@</v>
          </cell>
          <cell r="DX15" t="str">
            <v>@</v>
          </cell>
          <cell r="DY15" t="str">
            <v>@</v>
          </cell>
          <cell r="DZ15" t="str">
            <v>@</v>
          </cell>
          <cell r="EA15" t="str">
            <v>@</v>
          </cell>
          <cell r="EB15" t="str">
            <v>@</v>
          </cell>
          <cell r="EC15" t="str">
            <v>@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CW16" t="str">
            <v>@</v>
          </cell>
          <cell r="CX16">
            <v>1</v>
          </cell>
          <cell r="CY16">
            <v>1</v>
          </cell>
          <cell r="CZ16">
            <v>1</v>
          </cell>
          <cell r="DA16" t="str">
            <v>@</v>
          </cell>
          <cell r="DB16">
            <v>0</v>
          </cell>
          <cell r="DC16">
            <v>1</v>
          </cell>
          <cell r="DD16">
            <v>1</v>
          </cell>
          <cell r="DE16" t="str">
            <v>@</v>
          </cell>
          <cell r="DF16" t="str">
            <v>@</v>
          </cell>
          <cell r="DG16">
            <v>3</v>
          </cell>
          <cell r="DH16">
            <v>3</v>
          </cell>
          <cell r="DI16">
            <v>1</v>
          </cell>
          <cell r="DJ16">
            <v>1</v>
          </cell>
          <cell r="DK16">
            <v>2</v>
          </cell>
          <cell r="DL16">
            <v>1</v>
          </cell>
          <cell r="DN16" t="str">
            <v>@</v>
          </cell>
          <cell r="DO16" t="str">
            <v>@</v>
          </cell>
          <cell r="DP16" t="str">
            <v>@</v>
          </cell>
          <cell r="DQ16" t="str">
            <v>@</v>
          </cell>
          <cell r="DR16" t="str">
            <v>@</v>
          </cell>
          <cell r="DS16">
            <v>0</v>
          </cell>
          <cell r="DT16" t="str">
            <v>@</v>
          </cell>
          <cell r="DU16" t="str">
            <v>@</v>
          </cell>
          <cell r="DV16" t="str">
            <v>@</v>
          </cell>
          <cell r="DW16" t="str">
            <v>@</v>
          </cell>
          <cell r="DX16" t="str">
            <v>@</v>
          </cell>
          <cell r="DY16" t="str">
            <v>@</v>
          </cell>
          <cell r="DZ16" t="str">
            <v>@</v>
          </cell>
          <cell r="EA16" t="str">
            <v>@</v>
          </cell>
          <cell r="EB16" t="str">
            <v>@</v>
          </cell>
          <cell r="EC16">
            <v>1</v>
          </cell>
        </row>
        <row r="17">
          <cell r="B17" t="str">
            <v>LEGUESCLOU Patrice</v>
          </cell>
          <cell r="C17">
            <v>60</v>
          </cell>
          <cell r="D17">
            <v>60</v>
          </cell>
          <cell r="E17">
            <v>15</v>
          </cell>
          <cell r="F17">
            <v>12</v>
          </cell>
          <cell r="G17">
            <v>4</v>
          </cell>
          <cell r="H17">
            <v>0</v>
          </cell>
          <cell r="I17">
            <v>4.12</v>
          </cell>
          <cell r="J17">
            <v>2</v>
          </cell>
          <cell r="M17" t="str">
            <v/>
          </cell>
          <cell r="N17">
            <v>60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>
            <v>0</v>
          </cell>
          <cell r="T17" t="str">
            <v/>
          </cell>
          <cell r="U17">
            <v>0</v>
          </cell>
          <cell r="V17">
            <v>0</v>
          </cell>
          <cell r="CW17" t="str">
            <v>@</v>
          </cell>
          <cell r="CX17">
            <v>2</v>
          </cell>
          <cell r="CY17">
            <v>3</v>
          </cell>
          <cell r="CZ17">
            <v>3</v>
          </cell>
          <cell r="DA17" t="str">
            <v>@</v>
          </cell>
          <cell r="DB17">
            <v>0</v>
          </cell>
          <cell r="DC17">
            <v>3</v>
          </cell>
          <cell r="DD17">
            <v>21</v>
          </cell>
          <cell r="DE17" t="str">
            <v>@</v>
          </cell>
          <cell r="DF17" t="str">
            <v>@</v>
          </cell>
          <cell r="DG17">
            <v>6</v>
          </cell>
          <cell r="DH17">
            <v>6</v>
          </cell>
          <cell r="DI17">
            <v>4</v>
          </cell>
          <cell r="DJ17">
            <v>4</v>
          </cell>
          <cell r="DK17">
            <v>3</v>
          </cell>
          <cell r="DL17">
            <v>3</v>
          </cell>
          <cell r="DN17" t="str">
            <v>@</v>
          </cell>
          <cell r="DO17" t="str">
            <v>@</v>
          </cell>
          <cell r="DP17" t="str">
            <v>@</v>
          </cell>
          <cell r="DQ17" t="str">
            <v>@</v>
          </cell>
          <cell r="DR17" t="str">
            <v>@</v>
          </cell>
          <cell r="DS17">
            <v>0</v>
          </cell>
          <cell r="DT17" t="str">
            <v>@</v>
          </cell>
          <cell r="DU17" t="str">
            <v>@</v>
          </cell>
          <cell r="DV17" t="str">
            <v>@</v>
          </cell>
          <cell r="DW17" t="str">
            <v>@</v>
          </cell>
          <cell r="DX17" t="str">
            <v>@</v>
          </cell>
          <cell r="DY17" t="str">
            <v>@</v>
          </cell>
          <cell r="DZ17" t="str">
            <v>@</v>
          </cell>
          <cell r="EA17" t="str">
            <v>@</v>
          </cell>
          <cell r="EB17" t="str">
            <v>@</v>
          </cell>
          <cell r="EC17">
            <v>3</v>
          </cell>
        </row>
        <row r="18">
          <cell r="B18" t="str">
            <v>HERTOUX Didier</v>
          </cell>
          <cell r="C18">
            <v>0</v>
          </cell>
          <cell r="D18">
            <v>15</v>
          </cell>
          <cell r="E18">
            <v>15</v>
          </cell>
          <cell r="F18">
            <v>6</v>
          </cell>
          <cell r="G18">
            <v>1</v>
          </cell>
          <cell r="H18">
            <v>0</v>
          </cell>
          <cell r="I18">
            <v>1.06</v>
          </cell>
          <cell r="J18">
            <v>0</v>
          </cell>
          <cell r="M18" t="str">
            <v/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>
            <v>0</v>
          </cell>
          <cell r="T18" t="str">
            <v/>
          </cell>
          <cell r="U18">
            <v>0</v>
          </cell>
          <cell r="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</row>
        <row r="19">
          <cell r="CW19" t="str">
            <v>@</v>
          </cell>
          <cell r="CX19" t="str">
            <v>@</v>
          </cell>
          <cell r="CY19" t="str">
            <v>@</v>
          </cell>
          <cell r="CZ19">
            <v>4</v>
          </cell>
          <cell r="DA19" t="str">
            <v>@</v>
          </cell>
          <cell r="DB19">
            <v>0</v>
          </cell>
          <cell r="DC19" t="str">
            <v>@</v>
          </cell>
          <cell r="DD19" t="str">
            <v>@</v>
          </cell>
          <cell r="DE19" t="str">
            <v>@</v>
          </cell>
          <cell r="DF19" t="str">
            <v>@</v>
          </cell>
          <cell r="DG19">
            <v>5</v>
          </cell>
          <cell r="DH19">
            <v>5</v>
          </cell>
          <cell r="DI19" t="str">
            <v>@</v>
          </cell>
          <cell r="DJ19">
            <v>3</v>
          </cell>
          <cell r="DK19">
            <v>4</v>
          </cell>
          <cell r="DL19">
            <v>4</v>
          </cell>
          <cell r="DN19" t="str">
            <v>@</v>
          </cell>
          <cell r="DO19" t="str">
            <v>@</v>
          </cell>
          <cell r="DP19" t="str">
            <v>@</v>
          </cell>
          <cell r="DQ19" t="str">
            <v>@</v>
          </cell>
          <cell r="DR19" t="str">
            <v>@</v>
          </cell>
          <cell r="DS19">
            <v>0</v>
          </cell>
          <cell r="DT19" t="str">
            <v>@</v>
          </cell>
          <cell r="DU19" t="str">
            <v>@</v>
          </cell>
          <cell r="DV19" t="str">
            <v>@</v>
          </cell>
          <cell r="DW19" t="str">
            <v>@</v>
          </cell>
          <cell r="DX19" t="str">
            <v>@</v>
          </cell>
          <cell r="DY19" t="str">
            <v>@</v>
          </cell>
          <cell r="DZ19" t="str">
            <v>@</v>
          </cell>
          <cell r="EA19" t="str">
            <v>@</v>
          </cell>
          <cell r="EB19" t="str">
            <v>@</v>
          </cell>
          <cell r="EC19">
            <v>1</v>
          </cell>
        </row>
        <row r="20">
          <cell r="CW20" t="str">
            <v>@</v>
          </cell>
          <cell r="CX20" t="str">
            <v>@</v>
          </cell>
          <cell r="CY20" t="str">
            <v>@</v>
          </cell>
          <cell r="CZ20">
            <v>5</v>
          </cell>
          <cell r="DA20" t="str">
            <v>@</v>
          </cell>
          <cell r="DB20">
            <v>0</v>
          </cell>
          <cell r="DC20" t="str">
            <v>@</v>
          </cell>
          <cell r="DD20" t="str">
            <v>@</v>
          </cell>
          <cell r="DE20" t="str">
            <v>@</v>
          </cell>
          <cell r="DF20" t="str">
            <v>@</v>
          </cell>
          <cell r="DG20">
            <v>2</v>
          </cell>
          <cell r="DH20">
            <v>2</v>
          </cell>
          <cell r="DI20" t="str">
            <v>@</v>
          </cell>
          <cell r="DJ20">
            <v>5</v>
          </cell>
          <cell r="DK20">
            <v>6</v>
          </cell>
          <cell r="DL20">
            <v>5</v>
          </cell>
          <cell r="DN20" t="str">
            <v>@</v>
          </cell>
          <cell r="DO20" t="str">
            <v>@</v>
          </cell>
          <cell r="DP20" t="str">
            <v>@</v>
          </cell>
          <cell r="DQ20" t="str">
            <v>@</v>
          </cell>
          <cell r="DR20" t="str">
            <v>@</v>
          </cell>
          <cell r="DS20">
            <v>0</v>
          </cell>
          <cell r="DT20" t="str">
            <v>@</v>
          </cell>
          <cell r="DU20" t="str">
            <v>@</v>
          </cell>
          <cell r="DV20" t="str">
            <v>@</v>
          </cell>
          <cell r="DW20" t="str">
            <v>@</v>
          </cell>
          <cell r="DX20" t="str">
            <v>@</v>
          </cell>
          <cell r="DY20" t="str">
            <v>@</v>
          </cell>
          <cell r="DZ20" t="str">
            <v>@</v>
          </cell>
          <cell r="EA20" t="str">
            <v>@</v>
          </cell>
          <cell r="EB20" t="str">
            <v>@</v>
          </cell>
          <cell r="EC20">
            <v>4</v>
          </cell>
        </row>
        <row r="21">
          <cell r="CW21" t="str">
            <v>@</v>
          </cell>
          <cell r="CX21" t="str">
            <v>@</v>
          </cell>
          <cell r="CY21" t="str">
            <v>@</v>
          </cell>
          <cell r="CZ21" t="str">
            <v>@</v>
          </cell>
          <cell r="DA21" t="str">
            <v>@</v>
          </cell>
          <cell r="DB21">
            <v>0</v>
          </cell>
          <cell r="DC21" t="str">
            <v>@</v>
          </cell>
          <cell r="DD21" t="str">
            <v>@</v>
          </cell>
          <cell r="DE21" t="str">
            <v>@</v>
          </cell>
          <cell r="DF21">
            <v>5</v>
          </cell>
          <cell r="DG21" t="str">
            <v>@</v>
          </cell>
          <cell r="DH21" t="str">
            <v>@</v>
          </cell>
          <cell r="DI21" t="str">
            <v>@</v>
          </cell>
          <cell r="DJ21">
            <v>2</v>
          </cell>
          <cell r="DK21" t="str">
            <v>@</v>
          </cell>
          <cell r="DL21" t="str">
            <v>@</v>
          </cell>
          <cell r="DN21" t="str">
            <v>@</v>
          </cell>
          <cell r="DO21" t="str">
            <v>@</v>
          </cell>
          <cell r="DP21" t="str">
            <v>@</v>
          </cell>
          <cell r="DQ21" t="str">
            <v>@</v>
          </cell>
          <cell r="DR21" t="str">
            <v>@</v>
          </cell>
          <cell r="DS21">
            <v>0</v>
          </cell>
          <cell r="DT21" t="str">
            <v>@</v>
          </cell>
          <cell r="DU21" t="str">
            <v>@</v>
          </cell>
          <cell r="DV21" t="str">
            <v>@</v>
          </cell>
          <cell r="DW21" t="str">
            <v>@</v>
          </cell>
          <cell r="DX21" t="str">
            <v>@</v>
          </cell>
          <cell r="DY21" t="str">
            <v>@</v>
          </cell>
          <cell r="DZ21" t="str">
            <v>@</v>
          </cell>
          <cell r="EA21" t="str">
            <v>@</v>
          </cell>
          <cell r="EB21" t="str">
            <v>@</v>
          </cell>
          <cell r="EC21">
            <v>5</v>
          </cell>
        </row>
        <row r="22">
          <cell r="CW22" t="str">
            <v>@</v>
          </cell>
          <cell r="CX22" t="str">
            <v>@</v>
          </cell>
          <cell r="CY22" t="str">
            <v>@</v>
          </cell>
          <cell r="CZ22" t="str">
            <v>@</v>
          </cell>
          <cell r="DA22" t="str">
            <v>@</v>
          </cell>
          <cell r="DB22">
            <v>0</v>
          </cell>
          <cell r="DC22" t="str">
            <v>@</v>
          </cell>
          <cell r="DD22" t="str">
            <v>@</v>
          </cell>
          <cell r="DE22" t="str">
            <v>@</v>
          </cell>
          <cell r="DF22">
            <v>8</v>
          </cell>
          <cell r="DG22" t="str">
            <v>@</v>
          </cell>
          <cell r="DH22" t="str">
            <v>@</v>
          </cell>
          <cell r="DI22" t="str">
            <v>@</v>
          </cell>
          <cell r="DJ22">
            <v>4</v>
          </cell>
          <cell r="DK22" t="str">
            <v>@</v>
          </cell>
          <cell r="DL22" t="str">
            <v>@</v>
          </cell>
          <cell r="DN22" t="str">
            <v>@</v>
          </cell>
          <cell r="DO22" t="str">
            <v>@</v>
          </cell>
          <cell r="DP22" t="str">
            <v>@</v>
          </cell>
          <cell r="DQ22" t="str">
            <v>@</v>
          </cell>
          <cell r="DR22" t="str">
            <v>@</v>
          </cell>
          <cell r="DS22">
            <v>0</v>
          </cell>
          <cell r="DT22" t="str">
            <v>@</v>
          </cell>
          <cell r="DU22" t="str">
            <v>@</v>
          </cell>
          <cell r="DV22" t="str">
            <v>@</v>
          </cell>
          <cell r="DW22" t="str">
            <v>@</v>
          </cell>
          <cell r="DX22" t="str">
            <v>@</v>
          </cell>
          <cell r="DY22" t="str">
            <v>@</v>
          </cell>
          <cell r="DZ22" t="str">
            <v>@</v>
          </cell>
          <cell r="EA22" t="str">
            <v>@</v>
          </cell>
          <cell r="EB22" t="str">
            <v>@</v>
          </cell>
          <cell r="EC22">
            <v>3</v>
          </cell>
        </row>
        <row r="23">
          <cell r="B23" t="str">
            <v>VANDEPUTTE Laurent</v>
          </cell>
          <cell r="C23">
            <v>60</v>
          </cell>
          <cell r="D23">
            <v>60</v>
          </cell>
          <cell r="E23">
            <v>16</v>
          </cell>
          <cell r="F23">
            <v>20</v>
          </cell>
          <cell r="G23">
            <v>3.75</v>
          </cell>
          <cell r="H23">
            <v>0</v>
          </cell>
          <cell r="I23">
            <v>3.95</v>
          </cell>
          <cell r="J23">
            <v>2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</row>
        <row r="24">
          <cell r="B24" t="str">
            <v>NAHIRNYJ Nicolas</v>
          </cell>
          <cell r="C24">
            <v>0</v>
          </cell>
          <cell r="D24">
            <v>32</v>
          </cell>
          <cell r="E24">
            <v>16</v>
          </cell>
          <cell r="F24">
            <v>7</v>
          </cell>
          <cell r="G24">
            <v>2</v>
          </cell>
          <cell r="H24">
            <v>0</v>
          </cell>
          <cell r="I24">
            <v>2.0699999999999998</v>
          </cell>
          <cell r="J24">
            <v>0</v>
          </cell>
          <cell r="CW24" t="str">
            <v>@</v>
          </cell>
          <cell r="CX24" t="str">
            <v>@</v>
          </cell>
          <cell r="CY24" t="str">
            <v>@</v>
          </cell>
          <cell r="CZ24" t="str">
            <v>@</v>
          </cell>
          <cell r="DA24" t="str">
            <v>@</v>
          </cell>
          <cell r="DB24">
            <v>0</v>
          </cell>
          <cell r="DC24" t="str">
            <v>@</v>
          </cell>
          <cell r="DD24" t="str">
            <v>@</v>
          </cell>
          <cell r="DE24" t="str">
            <v>@</v>
          </cell>
          <cell r="DF24">
            <v>6</v>
          </cell>
          <cell r="DG24" t="str">
            <v>@</v>
          </cell>
          <cell r="DH24" t="str">
            <v>@</v>
          </cell>
          <cell r="DI24" t="str">
            <v>@</v>
          </cell>
          <cell r="DJ24">
            <v>1</v>
          </cell>
          <cell r="DK24" t="str">
            <v>@</v>
          </cell>
          <cell r="DL24" t="str">
            <v>@</v>
          </cell>
          <cell r="DN24" t="str">
            <v>@</v>
          </cell>
          <cell r="DO24" t="str">
            <v>@</v>
          </cell>
          <cell r="DP24" t="str">
            <v>@</v>
          </cell>
          <cell r="DQ24" t="str">
            <v>@</v>
          </cell>
          <cell r="DR24" t="str">
            <v>@</v>
          </cell>
          <cell r="DS24">
            <v>0</v>
          </cell>
          <cell r="DT24" t="str">
            <v>@</v>
          </cell>
          <cell r="DU24" t="str">
            <v>@</v>
          </cell>
          <cell r="DV24" t="str">
            <v>@</v>
          </cell>
          <cell r="DW24" t="str">
            <v>@</v>
          </cell>
          <cell r="DX24" t="str">
            <v>@</v>
          </cell>
          <cell r="DY24" t="str">
            <v>@</v>
          </cell>
          <cell r="DZ24" t="str">
            <v>@</v>
          </cell>
          <cell r="EA24" t="str">
            <v>@</v>
          </cell>
          <cell r="EB24" t="str">
            <v>@</v>
          </cell>
          <cell r="EC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CW25" t="str">
            <v>@</v>
          </cell>
          <cell r="CX25" t="str">
            <v>@</v>
          </cell>
          <cell r="CY25" t="str">
            <v>@</v>
          </cell>
          <cell r="CZ25" t="str">
            <v>@</v>
          </cell>
          <cell r="DA25" t="str">
            <v>@</v>
          </cell>
          <cell r="DB25">
            <v>0</v>
          </cell>
          <cell r="DC25" t="str">
            <v>@</v>
          </cell>
          <cell r="DD25" t="str">
            <v>@</v>
          </cell>
          <cell r="DE25" t="str">
            <v>@</v>
          </cell>
          <cell r="DF25">
            <v>7</v>
          </cell>
          <cell r="DG25" t="str">
            <v>@</v>
          </cell>
          <cell r="DH25" t="str">
            <v>@</v>
          </cell>
          <cell r="DI25" t="str">
            <v>@</v>
          </cell>
          <cell r="DJ25">
            <v>3</v>
          </cell>
          <cell r="DK25" t="str">
            <v>@</v>
          </cell>
          <cell r="DL25" t="str">
            <v>@</v>
          </cell>
          <cell r="DN25" t="str">
            <v>@</v>
          </cell>
          <cell r="DO25" t="str">
            <v>@</v>
          </cell>
          <cell r="DP25" t="str">
            <v>@</v>
          </cell>
          <cell r="DQ25" t="str">
            <v>@</v>
          </cell>
          <cell r="DR25" t="str">
            <v>@</v>
          </cell>
          <cell r="DS25">
            <v>0</v>
          </cell>
          <cell r="DT25" t="str">
            <v>@</v>
          </cell>
          <cell r="DU25" t="str">
            <v>@</v>
          </cell>
          <cell r="DV25" t="str">
            <v>@</v>
          </cell>
          <cell r="DW25" t="str">
            <v>@</v>
          </cell>
          <cell r="DX25" t="str">
            <v>@</v>
          </cell>
          <cell r="DY25" t="str">
            <v>@</v>
          </cell>
          <cell r="DZ25" t="str">
            <v>@</v>
          </cell>
          <cell r="EA25" t="str">
            <v>@</v>
          </cell>
          <cell r="EB25" t="str">
            <v>@</v>
          </cell>
          <cell r="EC25">
            <v>0</v>
          </cell>
        </row>
        <row r="26">
          <cell r="B26" t="str">
            <v>LEGUESCLOU Patrice</v>
          </cell>
          <cell r="C26">
            <v>60</v>
          </cell>
          <cell r="D26">
            <v>33</v>
          </cell>
          <cell r="E26">
            <v>11</v>
          </cell>
          <cell r="F26">
            <v>11</v>
          </cell>
          <cell r="G26">
            <v>3</v>
          </cell>
          <cell r="H26">
            <v>0</v>
          </cell>
          <cell r="I26">
            <v>3.11</v>
          </cell>
          <cell r="J26">
            <v>0</v>
          </cell>
        </row>
        <row r="27">
          <cell r="B27" t="str">
            <v>LEROY Fabrice</v>
          </cell>
          <cell r="C27">
            <v>0</v>
          </cell>
          <cell r="D27">
            <v>60</v>
          </cell>
          <cell r="E27">
            <v>11</v>
          </cell>
          <cell r="F27">
            <v>32</v>
          </cell>
          <cell r="G27">
            <v>5.4545454545454541</v>
          </cell>
          <cell r="H27">
            <v>0</v>
          </cell>
          <cell r="I27">
            <v>5.7745454545454544</v>
          </cell>
          <cell r="J27">
            <v>2</v>
          </cell>
          <cell r="EM27">
            <v>2</v>
          </cell>
          <cell r="EN27">
            <v>1</v>
          </cell>
          <cell r="EO27" t="str">
            <v>VANDEPUTTE Laurent</v>
          </cell>
          <cell r="EP27">
            <v>245</v>
          </cell>
          <cell r="EQ27">
            <v>78</v>
          </cell>
          <cell r="ER27">
            <v>6</v>
          </cell>
          <cell r="ES27">
            <v>20</v>
          </cell>
          <cell r="ET27">
            <v>4</v>
          </cell>
          <cell r="EU27">
            <v>50</v>
          </cell>
          <cell r="EV27">
            <v>0</v>
          </cell>
          <cell r="EW27">
            <v>3.141025641025641</v>
          </cell>
          <cell r="EX27">
            <v>0</v>
          </cell>
          <cell r="EY27">
            <v>56.000031430256414</v>
          </cell>
          <cell r="EZ27">
            <v>0</v>
          </cell>
        </row>
        <row r="28">
          <cell r="CW28" t="str">
            <v>Tour n°1</v>
          </cell>
          <cell r="CX28" t="str">
            <v>Tour n°1</v>
          </cell>
          <cell r="CY28" t="str">
            <v>Tour n°1</v>
          </cell>
          <cell r="CZ28" t="str">
            <v>Tour n°1</v>
          </cell>
          <cell r="DA28" t="str">
            <v>_</v>
          </cell>
          <cell r="DB28">
            <v>0</v>
          </cell>
          <cell r="DC28" t="str">
            <v>Tour n°1</v>
          </cell>
          <cell r="DD28" t="str">
            <v>Tour n°1</v>
          </cell>
          <cell r="DE28" t="str">
            <v>Tour n°1</v>
          </cell>
          <cell r="DF28" t="str">
            <v>T 1 poule 1</v>
          </cell>
          <cell r="DG28" t="str">
            <v>Tour n°1</v>
          </cell>
          <cell r="DH28" t="str">
            <v>Tour n°1</v>
          </cell>
          <cell r="DI28" t="str">
            <v>Tour n°1</v>
          </cell>
          <cell r="DJ28" t="str">
            <v>Tour n°1</v>
          </cell>
          <cell r="DK28" t="str">
            <v>Tour n°1</v>
          </cell>
          <cell r="DL28" t="str">
            <v>Tour n°1</v>
          </cell>
          <cell r="DN28" t="str">
            <v>_</v>
          </cell>
          <cell r="DO28" t="str">
            <v>_</v>
          </cell>
          <cell r="DP28" t="str">
            <v>_</v>
          </cell>
          <cell r="DQ28" t="str">
            <v>_</v>
          </cell>
          <cell r="DR28" t="str">
            <v>_</v>
          </cell>
          <cell r="DS28">
            <v>0</v>
          </cell>
          <cell r="DT28">
            <v>0</v>
          </cell>
          <cell r="DU28" t="str">
            <v>_</v>
          </cell>
          <cell r="DV28" t="str">
            <v>_</v>
          </cell>
          <cell r="DW28" t="str">
            <v>T 2 poule 2</v>
          </cell>
          <cell r="DX28" t="str">
            <v>_</v>
          </cell>
          <cell r="DY28" t="str">
            <v>_</v>
          </cell>
          <cell r="DZ28" t="str">
            <v>_</v>
          </cell>
          <cell r="EA28" t="str">
            <v>Tour5</v>
          </cell>
          <cell r="EB28" t="str">
            <v>_</v>
          </cell>
          <cell r="EC28" t="str">
            <v>_</v>
          </cell>
          <cell r="EM28">
            <v>5</v>
          </cell>
          <cell r="EN28">
            <v>2</v>
          </cell>
          <cell r="EO28" t="str">
            <v>GEFFROY Florent</v>
          </cell>
          <cell r="EP28">
            <v>160</v>
          </cell>
          <cell r="EQ28">
            <v>58</v>
          </cell>
          <cell r="ER28">
            <v>0</v>
          </cell>
          <cell r="ES28">
            <v>14</v>
          </cell>
          <cell r="ET28">
            <v>0</v>
          </cell>
          <cell r="EU28">
            <v>0</v>
          </cell>
          <cell r="EV28">
            <v>0</v>
          </cell>
          <cell r="EW28">
            <v>2.7586206896551726</v>
          </cell>
          <cell r="EX28">
            <v>0</v>
          </cell>
          <cell r="EY28">
            <v>2.7600206896551727E-5</v>
          </cell>
          <cell r="EZ28">
            <v>0</v>
          </cell>
        </row>
        <row r="29">
          <cell r="CW29" t="str">
            <v>Tour n°2</v>
          </cell>
          <cell r="CX29" t="str">
            <v>Tour n°2</v>
          </cell>
          <cell r="CY29" t="str">
            <v>Tour n°2</v>
          </cell>
          <cell r="CZ29" t="str">
            <v>Tour n°2</v>
          </cell>
          <cell r="DA29" t="str">
            <v>_</v>
          </cell>
          <cell r="DC29" t="str">
            <v>Tour n°2</v>
          </cell>
          <cell r="DD29" t="str">
            <v>Tour n°2</v>
          </cell>
          <cell r="DE29" t="str">
            <v>Tour n°2</v>
          </cell>
          <cell r="DF29" t="str">
            <v>T 2 poule 1</v>
          </cell>
          <cell r="DG29" t="str">
            <v>Tour n°2</v>
          </cell>
          <cell r="DH29" t="str">
            <v>Tour n°2</v>
          </cell>
          <cell r="DI29" t="str">
            <v>Tour n°2</v>
          </cell>
          <cell r="DJ29" t="str">
            <v>Tour n°2</v>
          </cell>
          <cell r="DK29" t="str">
            <v>Tour n°2</v>
          </cell>
          <cell r="DL29" t="str">
            <v>Tour n°2</v>
          </cell>
          <cell r="DN29" t="str">
            <v>_</v>
          </cell>
          <cell r="DO29" t="str">
            <v>_</v>
          </cell>
          <cell r="DP29" t="str">
            <v>_</v>
          </cell>
          <cell r="DQ29" t="str">
            <v>_</v>
          </cell>
          <cell r="DR29" t="str">
            <v>_</v>
          </cell>
          <cell r="DU29" t="str">
            <v>_</v>
          </cell>
          <cell r="DV29" t="str">
            <v>_</v>
          </cell>
          <cell r="DW29" t="str">
            <v>T 3 poule 2</v>
          </cell>
          <cell r="DX29" t="str">
            <v>_</v>
          </cell>
          <cell r="DY29" t="str">
            <v>_</v>
          </cell>
          <cell r="DZ29" t="str">
            <v>_</v>
          </cell>
          <cell r="EA29" t="str">
            <v>_</v>
          </cell>
          <cell r="EB29" t="str">
            <v>_</v>
          </cell>
          <cell r="EC29" t="str">
            <v>5eme et 6eme Place</v>
          </cell>
          <cell r="EM29">
            <v>1</v>
          </cell>
          <cell r="EN29">
            <v>3</v>
          </cell>
          <cell r="EO29" t="str">
            <v>NAHIRNYJ Nicolas</v>
          </cell>
          <cell r="EP29">
            <v>232</v>
          </cell>
          <cell r="EQ29">
            <v>82</v>
          </cell>
          <cell r="ER29">
            <v>6</v>
          </cell>
          <cell r="ES29">
            <v>18</v>
          </cell>
          <cell r="ET29">
            <v>3.1578947368421053</v>
          </cell>
          <cell r="EU29">
            <v>70</v>
          </cell>
          <cell r="EV29">
            <v>20</v>
          </cell>
          <cell r="EW29">
            <v>2.8292682926829267</v>
          </cell>
          <cell r="EX29">
            <v>0</v>
          </cell>
          <cell r="EY29">
            <v>76.000028310682922</v>
          </cell>
          <cell r="EZ29">
            <v>0</v>
          </cell>
        </row>
        <row r="30">
          <cell r="CW30" t="str">
            <v>_</v>
          </cell>
          <cell r="CX30" t="str">
            <v>Tour n°3</v>
          </cell>
          <cell r="CY30" t="str">
            <v>Tour n°3</v>
          </cell>
          <cell r="CZ30" t="str">
            <v>Tour n°3</v>
          </cell>
          <cell r="DA30" t="str">
            <v>_</v>
          </cell>
          <cell r="DC30" t="str">
            <v>Tour n°3</v>
          </cell>
          <cell r="DD30" t="str">
            <v>Tour n°3</v>
          </cell>
          <cell r="DE30" t="str">
            <v>Tour n°3</v>
          </cell>
          <cell r="DF30" t="str">
            <v>T 3 poule 1</v>
          </cell>
          <cell r="DG30" t="str">
            <v>Tour n°3</v>
          </cell>
          <cell r="DH30" t="str">
            <v>Tour n°3</v>
          </cell>
          <cell r="DI30" t="str">
            <v>Tour n°3</v>
          </cell>
          <cell r="DJ30" t="str">
            <v>Tour n°3</v>
          </cell>
          <cell r="DK30" t="str">
            <v>Tour n°3</v>
          </cell>
          <cell r="DL30" t="str">
            <v>Tour n°3</v>
          </cell>
          <cell r="DN30" t="str">
            <v>_</v>
          </cell>
          <cell r="DO30" t="str">
            <v>_</v>
          </cell>
          <cell r="DP30" t="str">
            <v>_</v>
          </cell>
          <cell r="DQ30" t="str">
            <v>_</v>
          </cell>
          <cell r="DR30" t="str">
            <v>_</v>
          </cell>
          <cell r="DU30" t="str">
            <v>_</v>
          </cell>
          <cell r="DV30" t="str">
            <v>_</v>
          </cell>
          <cell r="DW30" t="str">
            <v>_</v>
          </cell>
          <cell r="DX30" t="str">
            <v>_</v>
          </cell>
          <cell r="DY30" t="str">
            <v>_</v>
          </cell>
          <cell r="DZ30" t="str">
            <v>_</v>
          </cell>
          <cell r="EA30" t="str">
            <v>_</v>
          </cell>
          <cell r="EB30" t="str">
            <v>_</v>
          </cell>
          <cell r="EC30" t="str">
            <v>Finale</v>
          </cell>
          <cell r="EM30">
            <v>4</v>
          </cell>
          <cell r="EN30">
            <v>4</v>
          </cell>
          <cell r="EO30" t="str">
            <v>LEGUESCLOU Patrice</v>
          </cell>
          <cell r="EP30">
            <v>151</v>
          </cell>
          <cell r="EQ30">
            <v>46</v>
          </cell>
          <cell r="ER30">
            <v>2</v>
          </cell>
          <cell r="ES30">
            <v>12</v>
          </cell>
          <cell r="ET30">
            <v>4</v>
          </cell>
          <cell r="EU30">
            <v>10</v>
          </cell>
          <cell r="EV30">
            <v>0</v>
          </cell>
          <cell r="EW30">
            <v>3.2826086956521738</v>
          </cell>
          <cell r="EX30">
            <v>0</v>
          </cell>
          <cell r="EY30">
            <v>12.000032838086957</v>
          </cell>
          <cell r="EZ30">
            <v>0</v>
          </cell>
        </row>
        <row r="31">
          <cell r="B31" t="str">
            <v/>
          </cell>
          <cell r="C31" t="str">
            <v>_</v>
          </cell>
          <cell r="D31">
            <v>0</v>
          </cell>
          <cell r="E31">
            <v>0</v>
          </cell>
          <cell r="F31">
            <v>0</v>
          </cell>
          <cell r="G31" t="str">
            <v/>
          </cell>
          <cell r="H31">
            <v>0</v>
          </cell>
          <cell r="I31" t="str">
            <v/>
          </cell>
          <cell r="J31">
            <v>0</v>
          </cell>
          <cell r="CW31" t="str">
            <v>_</v>
          </cell>
          <cell r="CX31" t="str">
            <v>_</v>
          </cell>
          <cell r="CY31" t="str">
            <v>_</v>
          </cell>
          <cell r="CZ31" t="str">
            <v>_</v>
          </cell>
          <cell r="DA31" t="str">
            <v>_</v>
          </cell>
          <cell r="DC31" t="str">
            <v>_</v>
          </cell>
          <cell r="DD31" t="str">
            <v>_</v>
          </cell>
          <cell r="DE31" t="str">
            <v>_</v>
          </cell>
          <cell r="DF31" t="str">
            <v>T 1 poule 2</v>
          </cell>
          <cell r="DG31" t="str">
            <v>_</v>
          </cell>
          <cell r="DH31" t="str">
            <v>_</v>
          </cell>
          <cell r="DI31" t="str">
            <v>_</v>
          </cell>
          <cell r="DJ31" t="str">
            <v>Tour n°4</v>
          </cell>
          <cell r="DK31" t="str">
            <v>_</v>
          </cell>
          <cell r="DL31" t="str">
            <v>_</v>
          </cell>
          <cell r="DN31" t="str">
            <v>_</v>
          </cell>
          <cell r="DO31" t="str">
            <v>_</v>
          </cell>
          <cell r="DP31" t="str">
            <v>_</v>
          </cell>
          <cell r="DQ31" t="str">
            <v>_</v>
          </cell>
          <cell r="DR31" t="str">
            <v>_</v>
          </cell>
          <cell r="DU31" t="str">
            <v>_</v>
          </cell>
          <cell r="DV31" t="str">
            <v>_</v>
          </cell>
          <cell r="DW31" t="str">
            <v>_</v>
          </cell>
          <cell r="DX31" t="str">
            <v>_</v>
          </cell>
          <cell r="DY31" t="str">
            <v>_</v>
          </cell>
          <cell r="DZ31" t="str">
            <v>_</v>
          </cell>
          <cell r="EA31" t="str">
            <v>_</v>
          </cell>
          <cell r="EB31" t="str">
            <v>_</v>
          </cell>
          <cell r="EC31" t="str">
            <v>Demi-Finale</v>
          </cell>
          <cell r="EM31">
            <v>3</v>
          </cell>
          <cell r="EN31">
            <v>5</v>
          </cell>
          <cell r="EO31" t="str">
            <v>LEROY Fabrice</v>
          </cell>
          <cell r="EP31">
            <v>163</v>
          </cell>
          <cell r="EQ31">
            <v>55</v>
          </cell>
          <cell r="ER31">
            <v>4</v>
          </cell>
          <cell r="ES31">
            <v>32</v>
          </cell>
          <cell r="ET31">
            <v>5.4545454545454541</v>
          </cell>
          <cell r="EU31">
            <v>10</v>
          </cell>
          <cell r="EV31">
            <v>10</v>
          </cell>
          <cell r="EW31">
            <v>2.9636363636363638</v>
          </cell>
          <cell r="EX31">
            <v>0</v>
          </cell>
          <cell r="EY31">
            <v>14.000029668363636</v>
          </cell>
          <cell r="EZ31">
            <v>0</v>
          </cell>
        </row>
        <row r="32">
          <cell r="B32" t="str">
            <v/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/>
          </cell>
          <cell r="H32">
            <v>0</v>
          </cell>
          <cell r="I32" t="str">
            <v/>
          </cell>
          <cell r="J32">
            <v>0</v>
          </cell>
          <cell r="DN32" t="str">
            <v>_</v>
          </cell>
          <cell r="DO32" t="str">
            <v>_</v>
          </cell>
          <cell r="DP32" t="str">
            <v>_</v>
          </cell>
          <cell r="DQ32" t="str">
            <v>_</v>
          </cell>
          <cell r="DR32" t="str">
            <v>_</v>
          </cell>
          <cell r="DU32" t="str">
            <v>_</v>
          </cell>
          <cell r="DV32" t="str">
            <v>_</v>
          </cell>
          <cell r="DW32" t="str">
            <v>_</v>
          </cell>
          <cell r="DX32" t="str">
            <v>_</v>
          </cell>
          <cell r="DY32" t="str">
            <v>_</v>
          </cell>
          <cell r="DZ32" t="str">
            <v>_</v>
          </cell>
          <cell r="EA32" t="str">
            <v>_</v>
          </cell>
          <cell r="EB32" t="str">
            <v>_</v>
          </cell>
          <cell r="EC32" t="str">
            <v>_</v>
          </cell>
          <cell r="EM32">
            <v>6</v>
          </cell>
          <cell r="EN32">
            <v>6</v>
          </cell>
          <cell r="EO32" t="str">
            <v>HERTOUX Didier</v>
          </cell>
          <cell r="EP32">
            <v>93</v>
          </cell>
          <cell r="EQ32">
            <v>63</v>
          </cell>
          <cell r="ER32">
            <v>0</v>
          </cell>
          <cell r="ES32">
            <v>11</v>
          </cell>
          <cell r="ET32">
            <v>0</v>
          </cell>
          <cell r="EU32">
            <v>0</v>
          </cell>
          <cell r="EV32">
            <v>0</v>
          </cell>
          <cell r="EW32">
            <v>1.4761904761904763</v>
          </cell>
          <cell r="EX32">
            <v>0</v>
          </cell>
          <cell r="EY32">
            <v>1.4772904761904764E-5</v>
          </cell>
          <cell r="EZ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EM33">
            <v>7</v>
          </cell>
          <cell r="EN33">
            <v>0</v>
          </cell>
          <cell r="EO33" t="e">
            <v>#N/A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</row>
        <row r="34">
          <cell r="B34" t="str">
            <v/>
          </cell>
          <cell r="C34" t="str">
            <v>_</v>
          </cell>
          <cell r="D34">
            <v>0</v>
          </cell>
          <cell r="E34">
            <v>0</v>
          </cell>
          <cell r="F34">
            <v>0</v>
          </cell>
          <cell r="G34" t="str">
            <v/>
          </cell>
          <cell r="H34">
            <v>0</v>
          </cell>
          <cell r="I34" t="str">
            <v/>
          </cell>
          <cell r="J34">
            <v>0</v>
          </cell>
          <cell r="CW34">
            <v>60</v>
          </cell>
          <cell r="CX34">
            <v>80</v>
          </cell>
          <cell r="CY34">
            <v>60</v>
          </cell>
          <cell r="CZ34">
            <v>60</v>
          </cell>
          <cell r="DA34" t="str">
            <v>_</v>
          </cell>
          <cell r="DC34">
            <v>80</v>
          </cell>
          <cell r="DD34">
            <v>80</v>
          </cell>
          <cell r="DE34">
            <v>60</v>
          </cell>
          <cell r="DF34">
            <v>60</v>
          </cell>
          <cell r="DG34">
            <v>60</v>
          </cell>
          <cell r="DH34">
            <v>80</v>
          </cell>
          <cell r="DI34">
            <v>60</v>
          </cell>
          <cell r="DJ34">
            <v>80</v>
          </cell>
          <cell r="DL34">
            <v>60</v>
          </cell>
          <cell r="DN34" t="str">
            <v>_</v>
          </cell>
          <cell r="DO34" t="str">
            <v>_</v>
          </cell>
          <cell r="DP34" t="str">
            <v>_</v>
          </cell>
          <cell r="DQ34" t="str">
            <v>_</v>
          </cell>
          <cell r="DR34" t="str">
            <v>_</v>
          </cell>
          <cell r="DT34" t="str">
            <v>_</v>
          </cell>
          <cell r="DU34" t="str">
            <v>_</v>
          </cell>
          <cell r="DV34" t="str">
            <v>_</v>
          </cell>
          <cell r="DW34">
            <v>60</v>
          </cell>
          <cell r="DX34" t="str">
            <v>_</v>
          </cell>
          <cell r="DY34" t="str">
            <v>_</v>
          </cell>
          <cell r="DZ34" t="str">
            <v>_</v>
          </cell>
          <cell r="EA34">
            <v>80</v>
          </cell>
          <cell r="EB34" t="str">
            <v>_</v>
          </cell>
          <cell r="EC34" t="str">
            <v>_</v>
          </cell>
          <cell r="EM34">
            <v>7</v>
          </cell>
          <cell r="EN34">
            <v>0</v>
          </cell>
          <cell r="EO34" t="e">
            <v>#N/A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</row>
        <row r="35">
          <cell r="B35" t="str">
            <v/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/>
          </cell>
          <cell r="H35">
            <v>0</v>
          </cell>
          <cell r="I35" t="str">
            <v/>
          </cell>
          <cell r="J35">
            <v>0</v>
          </cell>
          <cell r="CW35" t="str">
            <v>_</v>
          </cell>
          <cell r="CX35" t="str">
            <v>_</v>
          </cell>
          <cell r="CY35" t="str">
            <v>_</v>
          </cell>
          <cell r="CZ35">
            <v>60</v>
          </cell>
          <cell r="DA35" t="str">
            <v>_</v>
          </cell>
          <cell r="DC35" t="str">
            <v>_</v>
          </cell>
          <cell r="DD35" t="str">
            <v>_</v>
          </cell>
          <cell r="DE35">
            <v>60</v>
          </cell>
          <cell r="DF35">
            <v>60</v>
          </cell>
          <cell r="DG35">
            <v>60</v>
          </cell>
          <cell r="DH35">
            <v>80</v>
          </cell>
          <cell r="DI35">
            <v>60</v>
          </cell>
          <cell r="DJ35">
            <v>80</v>
          </cell>
          <cell r="DL35">
            <v>60</v>
          </cell>
          <cell r="DN35" t="str">
            <v>_</v>
          </cell>
          <cell r="DO35" t="str">
            <v>_</v>
          </cell>
          <cell r="DP35" t="str">
            <v>_</v>
          </cell>
          <cell r="DQ35" t="str">
            <v>_</v>
          </cell>
          <cell r="DR35" t="str">
            <v>_</v>
          </cell>
          <cell r="DT35" t="str">
            <v>_</v>
          </cell>
          <cell r="DU35" t="str">
            <v>_</v>
          </cell>
          <cell r="DV35" t="str">
            <v>_</v>
          </cell>
          <cell r="DW35">
            <v>60</v>
          </cell>
          <cell r="DX35" t="str">
            <v>_</v>
          </cell>
          <cell r="DY35" t="str">
            <v>_</v>
          </cell>
          <cell r="DZ35" t="str">
            <v>_</v>
          </cell>
          <cell r="EA35">
            <v>80</v>
          </cell>
          <cell r="EB35" t="str">
            <v>_</v>
          </cell>
          <cell r="EC35" t="str">
            <v>_</v>
          </cell>
        </row>
        <row r="36">
          <cell r="CW36">
            <v>60</v>
          </cell>
          <cell r="CX36">
            <v>80</v>
          </cell>
          <cell r="CY36">
            <v>60</v>
          </cell>
          <cell r="CZ36">
            <v>60</v>
          </cell>
          <cell r="DA36" t="str">
            <v>_</v>
          </cell>
          <cell r="DC36">
            <v>80</v>
          </cell>
          <cell r="DD36">
            <v>80</v>
          </cell>
          <cell r="DE36">
            <v>60</v>
          </cell>
          <cell r="DF36">
            <v>60</v>
          </cell>
          <cell r="DG36">
            <v>60</v>
          </cell>
          <cell r="DH36">
            <v>80</v>
          </cell>
          <cell r="DI36">
            <v>60</v>
          </cell>
          <cell r="DJ36">
            <v>80</v>
          </cell>
          <cell r="DL36">
            <v>60</v>
          </cell>
          <cell r="DN36" t="str">
            <v>_</v>
          </cell>
          <cell r="DO36" t="str">
            <v>_</v>
          </cell>
          <cell r="DP36" t="str">
            <v>_</v>
          </cell>
          <cell r="DQ36" t="str">
            <v>_</v>
          </cell>
          <cell r="DR36" t="str">
            <v>_</v>
          </cell>
          <cell r="DT36" t="str">
            <v>_</v>
          </cell>
          <cell r="DU36" t="str">
            <v>_</v>
          </cell>
          <cell r="DV36" t="str">
            <v>_</v>
          </cell>
          <cell r="DW36">
            <v>60</v>
          </cell>
          <cell r="DX36" t="str">
            <v>_</v>
          </cell>
          <cell r="DY36" t="str">
            <v>_</v>
          </cell>
          <cell r="DZ36" t="str">
            <v>_</v>
          </cell>
          <cell r="EA36" t="str">
            <v>_</v>
          </cell>
          <cell r="EB36" t="str">
            <v>_</v>
          </cell>
          <cell r="EC36">
            <v>60</v>
          </cell>
        </row>
        <row r="37">
          <cell r="CW37" t="str">
            <v>_</v>
          </cell>
          <cell r="CX37" t="str">
            <v>_</v>
          </cell>
          <cell r="CY37" t="str">
            <v>_</v>
          </cell>
          <cell r="CZ37">
            <v>60</v>
          </cell>
          <cell r="DA37" t="str">
            <v>_</v>
          </cell>
          <cell r="DC37" t="str">
            <v>_</v>
          </cell>
          <cell r="DD37" t="str">
            <v>_</v>
          </cell>
          <cell r="DE37">
            <v>60</v>
          </cell>
          <cell r="DF37">
            <v>60</v>
          </cell>
          <cell r="DG37">
            <v>60</v>
          </cell>
          <cell r="DH37">
            <v>80</v>
          </cell>
          <cell r="DI37">
            <v>60</v>
          </cell>
          <cell r="DJ37">
            <v>80</v>
          </cell>
          <cell r="DL37">
            <v>60</v>
          </cell>
          <cell r="DN37" t="str">
            <v>_</v>
          </cell>
          <cell r="DO37" t="str">
            <v>_</v>
          </cell>
          <cell r="DP37" t="str">
            <v>_</v>
          </cell>
          <cell r="DQ37" t="str">
            <v>_</v>
          </cell>
          <cell r="DR37" t="str">
            <v>_</v>
          </cell>
          <cell r="DT37" t="str">
            <v>_</v>
          </cell>
          <cell r="DU37" t="str">
            <v>_</v>
          </cell>
          <cell r="DV37" t="str">
            <v>_</v>
          </cell>
          <cell r="DW37">
            <v>60</v>
          </cell>
          <cell r="DX37" t="str">
            <v>_</v>
          </cell>
          <cell r="DY37" t="str">
            <v>_</v>
          </cell>
          <cell r="DZ37" t="str">
            <v>_</v>
          </cell>
          <cell r="EA37" t="str">
            <v>_</v>
          </cell>
          <cell r="EB37" t="str">
            <v>_</v>
          </cell>
          <cell r="EC37">
            <v>60</v>
          </cell>
        </row>
        <row r="38">
          <cell r="CW38" t="str">
            <v>_</v>
          </cell>
          <cell r="CX38">
            <v>80</v>
          </cell>
          <cell r="CY38">
            <v>60</v>
          </cell>
          <cell r="CZ38">
            <v>60</v>
          </cell>
          <cell r="DA38" t="str">
            <v>_</v>
          </cell>
          <cell r="DC38">
            <v>80</v>
          </cell>
          <cell r="DD38">
            <v>80</v>
          </cell>
          <cell r="DE38">
            <v>60</v>
          </cell>
          <cell r="DF38" t="str">
            <v>_</v>
          </cell>
          <cell r="DG38">
            <v>60</v>
          </cell>
          <cell r="DH38">
            <v>80</v>
          </cell>
          <cell r="DI38">
            <v>60</v>
          </cell>
          <cell r="DJ38">
            <v>80</v>
          </cell>
          <cell r="DL38">
            <v>60</v>
          </cell>
          <cell r="DN38" t="str">
            <v>_</v>
          </cell>
          <cell r="DO38" t="str">
            <v>_</v>
          </cell>
          <cell r="DP38" t="str">
            <v>_</v>
          </cell>
          <cell r="DQ38" t="str">
            <v>_</v>
          </cell>
          <cell r="DR38" t="str">
            <v>_</v>
          </cell>
          <cell r="DT38" t="str">
            <v>_</v>
          </cell>
          <cell r="DU38" t="str">
            <v>_</v>
          </cell>
          <cell r="DV38" t="str">
            <v>_</v>
          </cell>
          <cell r="DW38" t="str">
            <v>_</v>
          </cell>
          <cell r="DX38" t="str">
            <v>_</v>
          </cell>
          <cell r="DY38" t="str">
            <v>_</v>
          </cell>
          <cell r="DZ38" t="str">
            <v>_</v>
          </cell>
          <cell r="EA38" t="str">
            <v>_</v>
          </cell>
          <cell r="EB38" t="str">
            <v>_</v>
          </cell>
          <cell r="EC38">
            <v>80</v>
          </cell>
        </row>
        <row r="39">
          <cell r="CW39" t="str">
            <v>_</v>
          </cell>
          <cell r="CX39" t="str">
            <v>_</v>
          </cell>
          <cell r="CY39" t="str">
            <v>_</v>
          </cell>
          <cell r="CZ39">
            <v>60</v>
          </cell>
          <cell r="DA39" t="str">
            <v>_</v>
          </cell>
          <cell r="DC39" t="str">
            <v>_</v>
          </cell>
          <cell r="DD39" t="str">
            <v>_</v>
          </cell>
          <cell r="DE39">
            <v>60</v>
          </cell>
          <cell r="DF39" t="str">
            <v>_</v>
          </cell>
          <cell r="DG39">
            <v>60</v>
          </cell>
          <cell r="DH39">
            <v>80</v>
          </cell>
          <cell r="DI39" t="str">
            <v>_</v>
          </cell>
          <cell r="DJ39">
            <v>80</v>
          </cell>
          <cell r="DL39">
            <v>60</v>
          </cell>
          <cell r="DN39" t="str">
            <v>_</v>
          </cell>
          <cell r="DO39" t="str">
            <v>_</v>
          </cell>
          <cell r="DP39" t="str">
            <v>_</v>
          </cell>
          <cell r="DQ39" t="str">
            <v>_</v>
          </cell>
          <cell r="DR39" t="str">
            <v>_</v>
          </cell>
          <cell r="DT39" t="str">
            <v>_</v>
          </cell>
          <cell r="DU39" t="str">
            <v>_</v>
          </cell>
          <cell r="DV39" t="str">
            <v>_</v>
          </cell>
          <cell r="DW39" t="str">
            <v>_</v>
          </cell>
          <cell r="DX39" t="str">
            <v>_</v>
          </cell>
          <cell r="DY39" t="str">
            <v>_</v>
          </cell>
          <cell r="DZ39" t="str">
            <v>_</v>
          </cell>
          <cell r="EA39" t="str">
            <v>_</v>
          </cell>
          <cell r="EB39" t="str">
            <v>_</v>
          </cell>
          <cell r="EC39">
            <v>60</v>
          </cell>
        </row>
        <row r="40">
          <cell r="CW40" t="str">
            <v>_</v>
          </cell>
          <cell r="CX40" t="str">
            <v>_</v>
          </cell>
          <cell r="CY40" t="str">
            <v>_</v>
          </cell>
          <cell r="CZ40" t="str">
            <v>_</v>
          </cell>
          <cell r="DA40" t="str">
            <v>_</v>
          </cell>
          <cell r="DC40" t="str">
            <v>_</v>
          </cell>
          <cell r="DD40" t="str">
            <v>_</v>
          </cell>
          <cell r="DE40" t="str">
            <v>_</v>
          </cell>
          <cell r="DF40">
            <v>60</v>
          </cell>
          <cell r="DG40" t="str">
            <v>_</v>
          </cell>
          <cell r="DH40" t="str">
            <v>_</v>
          </cell>
          <cell r="DI40" t="str">
            <v>_</v>
          </cell>
          <cell r="DJ40">
            <v>80</v>
          </cell>
          <cell r="DL40" t="str">
            <v>_</v>
          </cell>
          <cell r="DN40" t="str">
            <v>_</v>
          </cell>
          <cell r="DO40" t="str">
            <v>_</v>
          </cell>
          <cell r="DP40" t="str">
            <v>_</v>
          </cell>
          <cell r="DQ40" t="str">
            <v>_</v>
          </cell>
          <cell r="DR40" t="str">
            <v>_</v>
          </cell>
          <cell r="DT40" t="str">
            <v>_</v>
          </cell>
          <cell r="DU40" t="str">
            <v>_</v>
          </cell>
          <cell r="DV40" t="str">
            <v>_</v>
          </cell>
          <cell r="DW40" t="str">
            <v>_</v>
          </cell>
          <cell r="DX40" t="str">
            <v>_</v>
          </cell>
          <cell r="DY40" t="str">
            <v>_</v>
          </cell>
          <cell r="DZ40" t="str">
            <v>_</v>
          </cell>
          <cell r="EA40" t="str">
            <v>_</v>
          </cell>
          <cell r="EB40" t="str">
            <v>_</v>
          </cell>
          <cell r="EC40">
            <v>60</v>
          </cell>
        </row>
        <row r="41">
          <cell r="CW41" t="str">
            <v>_</v>
          </cell>
          <cell r="CX41" t="str">
            <v>_</v>
          </cell>
          <cell r="CY41" t="str">
            <v>_</v>
          </cell>
          <cell r="CZ41" t="str">
            <v>_</v>
          </cell>
          <cell r="DA41" t="str">
            <v>_</v>
          </cell>
          <cell r="DC41" t="str">
            <v>_</v>
          </cell>
          <cell r="DD41" t="str">
            <v>_</v>
          </cell>
          <cell r="DE41" t="str">
            <v>_</v>
          </cell>
          <cell r="DF41">
            <v>60</v>
          </cell>
          <cell r="DG41" t="str">
            <v>_</v>
          </cell>
          <cell r="DH41" t="str">
            <v>_</v>
          </cell>
          <cell r="DI41" t="str">
            <v>_</v>
          </cell>
          <cell r="DJ41">
            <v>80</v>
          </cell>
          <cell r="DL41" t="str">
            <v>_</v>
          </cell>
          <cell r="DN41" t="str">
            <v>_</v>
          </cell>
          <cell r="DO41" t="str">
            <v>_</v>
          </cell>
          <cell r="DP41" t="str">
            <v>_</v>
          </cell>
          <cell r="DQ41" t="str">
            <v>_</v>
          </cell>
          <cell r="DR41" t="str">
            <v>_</v>
          </cell>
          <cell r="DT41" t="str">
            <v>_</v>
          </cell>
          <cell r="DU41" t="str">
            <v>_</v>
          </cell>
          <cell r="DV41" t="str">
            <v>_</v>
          </cell>
          <cell r="DW41" t="str">
            <v>_</v>
          </cell>
          <cell r="DX41" t="str">
            <v>_</v>
          </cell>
          <cell r="DY41" t="str">
            <v>_</v>
          </cell>
          <cell r="DZ41" t="str">
            <v>_</v>
          </cell>
          <cell r="EA41" t="str">
            <v>_</v>
          </cell>
          <cell r="EB41" t="str">
            <v>_</v>
          </cell>
          <cell r="EC41">
            <v>60</v>
          </cell>
        </row>
      </sheetData>
      <sheetData sheetId="2"/>
      <sheetData sheetId="3">
        <row r="9">
          <cell r="B9" t="str">
            <v>Finale Oise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de match"/>
      <sheetName val="Résultat Oise"/>
      <sheetName val="Engagement Ligue"/>
      <sheetName val="Résultat ligue"/>
      <sheetName val="Engagement Secteur"/>
      <sheetName val="Résultat secteur"/>
      <sheetName val="Joueurs"/>
    </sheetNames>
    <sheetDataSet>
      <sheetData sheetId="0">
        <row r="2">
          <cell r="R2">
            <v>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R10">
            <v>0</v>
          </cell>
          <cell r="U10">
            <v>0</v>
          </cell>
        </row>
        <row r="11">
          <cell r="R11">
            <v>0</v>
          </cell>
          <cell r="U11">
            <v>0</v>
          </cell>
        </row>
        <row r="12">
          <cell r="R12">
            <v>0</v>
          </cell>
          <cell r="U12">
            <v>0</v>
          </cell>
        </row>
        <row r="13">
          <cell r="R13">
            <v>0</v>
          </cell>
          <cell r="U13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2">
          <cell r="H32">
            <v>0</v>
          </cell>
          <cell r="I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6">
          <cell r="H36">
            <v>0</v>
          </cell>
          <cell r="I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40">
          <cell r="H40">
            <v>0</v>
          </cell>
          <cell r="I40">
            <v>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5">
          <cell r="H45">
            <v>0</v>
          </cell>
          <cell r="J45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J49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J53">
            <v>0</v>
          </cell>
        </row>
        <row r="84"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1</v>
          </cell>
          <cell r="AW84">
            <v>0</v>
          </cell>
          <cell r="AX84">
            <v>0</v>
          </cell>
          <cell r="AY84">
            <v>0</v>
          </cell>
          <cell r="BV84" t="str">
            <v>NATIONAL 1</v>
          </cell>
          <cell r="BY84" t="str">
            <v>libreNATIONAL 1</v>
          </cell>
          <cell r="BZ84" t="str">
            <v>libre</v>
          </cell>
          <cell r="CA84">
            <v>1</v>
          </cell>
          <cell r="CB84" t="str">
            <v>NATIONAL 1</v>
          </cell>
          <cell r="CC84">
            <v>300</v>
          </cell>
          <cell r="CD84">
            <v>25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1</v>
          </cell>
          <cell r="AW85">
            <v>0</v>
          </cell>
          <cell r="AX85">
            <v>0</v>
          </cell>
          <cell r="AY85">
            <v>0</v>
          </cell>
          <cell r="BV85" t="str">
            <v>NATIONAL 2</v>
          </cell>
          <cell r="BY85" t="str">
            <v>libreNATIONAL 3</v>
          </cell>
          <cell r="BZ85" t="str">
            <v>libre</v>
          </cell>
          <cell r="CA85">
            <v>2</v>
          </cell>
          <cell r="CB85" t="str">
            <v>NATIONAL 3</v>
          </cell>
          <cell r="CC85">
            <v>200</v>
          </cell>
          <cell r="CD85">
            <v>25</v>
          </cell>
        </row>
        <row r="86">
          <cell r="AT86" t="str">
            <v>P1</v>
          </cell>
          <cell r="AU86" t="str">
            <v>Perdant 1</v>
          </cell>
          <cell r="AV86">
            <v>0</v>
          </cell>
          <cell r="AW86">
            <v>0</v>
          </cell>
          <cell r="AX86">
            <v>0</v>
          </cell>
          <cell r="BV86" t="str">
            <v>NATIONAL 3</v>
          </cell>
          <cell r="BY86" t="str">
            <v>libreREGIONAL 1</v>
          </cell>
          <cell r="BZ86" t="str">
            <v>libre</v>
          </cell>
          <cell r="CA86">
            <v>3</v>
          </cell>
          <cell r="CB86" t="str">
            <v>REGIONAL 1</v>
          </cell>
          <cell r="CC86">
            <v>150</v>
          </cell>
          <cell r="CD86">
            <v>30</v>
          </cell>
        </row>
        <row r="87">
          <cell r="AT87" t="str">
            <v>V1</v>
          </cell>
          <cell r="AU87" t="str">
            <v>Vainqueur 1</v>
          </cell>
          <cell r="AV87">
            <v>0</v>
          </cell>
          <cell r="AW87">
            <v>0</v>
          </cell>
          <cell r="AX87">
            <v>0</v>
          </cell>
          <cell r="BV87" t="str">
            <v>REGIONAL 1</v>
          </cell>
          <cell r="BY87" t="str">
            <v>libreREGIONAL 2</v>
          </cell>
          <cell r="BZ87" t="str">
            <v>libre</v>
          </cell>
          <cell r="CA87">
            <v>4</v>
          </cell>
          <cell r="CB87" t="str">
            <v>REGIONAL 2</v>
          </cell>
          <cell r="CC87">
            <v>100</v>
          </cell>
          <cell r="CD87">
            <v>30</v>
          </cell>
        </row>
        <row r="88">
          <cell r="BV88" t="str">
            <v>REGIONAL 2</v>
          </cell>
          <cell r="BY88" t="str">
            <v>libreREGIONAL 3</v>
          </cell>
          <cell r="BZ88" t="str">
            <v>libre</v>
          </cell>
          <cell r="CA88">
            <v>5</v>
          </cell>
          <cell r="CB88" t="str">
            <v>REGIONAL 3</v>
          </cell>
          <cell r="CC88">
            <v>70</v>
          </cell>
          <cell r="CD88">
            <v>40</v>
          </cell>
        </row>
        <row r="89">
          <cell r="BV89" t="str">
            <v>REGIONAL 3</v>
          </cell>
          <cell r="BY89" t="str">
            <v>libreREGIONAL 4</v>
          </cell>
          <cell r="BZ89" t="str">
            <v>libre</v>
          </cell>
          <cell r="CA89">
            <v>6</v>
          </cell>
          <cell r="CB89" t="str">
            <v>REGIONAL 4</v>
          </cell>
          <cell r="CC89">
            <v>50</v>
          </cell>
          <cell r="CD89">
            <v>50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</v>
          </cell>
          <cell r="AW90">
            <v>0</v>
          </cell>
          <cell r="AX90">
            <v>0</v>
          </cell>
          <cell r="AY90">
            <v>0</v>
          </cell>
          <cell r="BV90" t="str">
            <v>REGIONAL 4</v>
          </cell>
          <cell r="BY90" t="str">
            <v>libreESPOIRS</v>
          </cell>
          <cell r="BZ90" t="str">
            <v>libre</v>
          </cell>
          <cell r="CA90">
            <v>7</v>
          </cell>
          <cell r="CB90" t="str">
            <v>ESPOIRS</v>
          </cell>
          <cell r="CC90" t="str">
            <v xml:space="preserve">300 (1) </v>
          </cell>
          <cell r="CD90">
            <v>20</v>
          </cell>
        </row>
        <row r="91"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</v>
          </cell>
          <cell r="AW91">
            <v>0</v>
          </cell>
          <cell r="AX91">
            <v>0</v>
          </cell>
          <cell r="AY91">
            <v>0</v>
          </cell>
          <cell r="BV91" t="str">
            <v>ESPOIRS</v>
          </cell>
          <cell r="BY91" t="str">
            <v xml:space="preserve">libreJUNIORS Régionaux </v>
          </cell>
          <cell r="BZ91" t="str">
            <v>libre</v>
          </cell>
          <cell r="CA91">
            <v>8</v>
          </cell>
          <cell r="CB91" t="str">
            <v xml:space="preserve">JUNIORS Régionaux </v>
          </cell>
          <cell r="CC91" t="str">
            <v xml:space="preserve">120 (1) </v>
          </cell>
          <cell r="CD91">
            <v>20</v>
          </cell>
        </row>
        <row r="92">
          <cell r="AT92" t="str">
            <v>P2</v>
          </cell>
          <cell r="AU92" t="str">
            <v>Perdant 2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BV92" t="str">
            <v xml:space="preserve">JUNIORS Régionaux </v>
          </cell>
          <cell r="BY92" t="str">
            <v xml:space="preserve">libreCADETS Nationaux </v>
          </cell>
          <cell r="BZ92" t="str">
            <v>libre</v>
          </cell>
          <cell r="CA92">
            <v>9</v>
          </cell>
          <cell r="CB92" t="str">
            <v xml:space="preserve">CADETS Nationaux </v>
          </cell>
          <cell r="CC92" t="str">
            <v xml:space="preserve">200 (1) </v>
          </cell>
          <cell r="CD92">
            <v>20</v>
          </cell>
        </row>
        <row r="93">
          <cell r="AT93" t="str">
            <v>V2</v>
          </cell>
          <cell r="AU93" t="str">
            <v>Vainqueur 2</v>
          </cell>
          <cell r="AV93">
            <v>0</v>
          </cell>
          <cell r="AW93">
            <v>0</v>
          </cell>
          <cell r="AX93">
            <v>0</v>
          </cell>
          <cell r="BV93" t="str">
            <v xml:space="preserve">CADETS Nationaux </v>
          </cell>
          <cell r="BY93" t="str">
            <v xml:space="preserve">libreCADETS Régionaux 1 </v>
          </cell>
          <cell r="BZ93" t="str">
            <v>libre</v>
          </cell>
          <cell r="CA93">
            <v>10</v>
          </cell>
          <cell r="CB93" t="str">
            <v xml:space="preserve">CADETS Régionaux 1 </v>
          </cell>
          <cell r="CC93" t="str">
            <v xml:space="preserve">100 (1) </v>
          </cell>
          <cell r="CD93">
            <v>20</v>
          </cell>
        </row>
        <row r="94">
          <cell r="AV94">
            <v>0</v>
          </cell>
          <cell r="BV94" t="str">
            <v xml:space="preserve">CADETS Régionaux 1 </v>
          </cell>
          <cell r="BY94" t="str">
            <v>libreBENJAMIN</v>
          </cell>
          <cell r="BZ94" t="str">
            <v>libre</v>
          </cell>
          <cell r="CA94">
            <v>11</v>
          </cell>
          <cell r="CB94" t="str">
            <v>BENJAMIN</v>
          </cell>
          <cell r="CC94">
            <v>40</v>
          </cell>
          <cell r="CD94">
            <v>50</v>
          </cell>
        </row>
        <row r="95">
          <cell r="BV95" t="str">
            <v>BENJAMIN</v>
          </cell>
          <cell r="BY95" t="str">
            <v xml:space="preserve">libreCADETS Régionaux 2 </v>
          </cell>
          <cell r="BZ95" t="str">
            <v>libre</v>
          </cell>
          <cell r="CA95">
            <v>12</v>
          </cell>
          <cell r="CB95" t="str">
            <v xml:space="preserve">CADETS Régionaux 2 </v>
          </cell>
          <cell r="CC95" t="str">
            <v xml:space="preserve">50 (2) </v>
          </cell>
          <cell r="CD95">
            <v>40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</v>
          </cell>
          <cell r="AW96">
            <v>0</v>
          </cell>
          <cell r="AX96">
            <v>0</v>
          </cell>
          <cell r="BV96" t="str">
            <v xml:space="preserve">CADETS Régionaux 2 </v>
          </cell>
          <cell r="BY96" t="str">
            <v>libre4 BILLES</v>
          </cell>
          <cell r="BZ96" t="str">
            <v>libre</v>
          </cell>
          <cell r="CA96">
            <v>13</v>
          </cell>
          <cell r="CB96" t="str">
            <v>4 BILLES</v>
          </cell>
          <cell r="CC96">
            <v>0</v>
          </cell>
          <cell r="CD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1</v>
          </cell>
          <cell r="AW97">
            <v>0</v>
          </cell>
          <cell r="AX97">
            <v>0</v>
          </cell>
          <cell r="BV97" t="str">
            <v>4 BILLES</v>
          </cell>
          <cell r="BY97" t="str">
            <v>libreFEMININES</v>
          </cell>
          <cell r="BZ97" t="str">
            <v>libre</v>
          </cell>
          <cell r="CA97">
            <v>14</v>
          </cell>
          <cell r="CB97" t="str">
            <v>FEMININES</v>
          </cell>
          <cell r="CC97" t="str">
            <v xml:space="preserve">120 (2) </v>
          </cell>
          <cell r="CD97">
            <v>40</v>
          </cell>
        </row>
        <row r="98">
          <cell r="BY98" t="str">
            <v>bandeNATIONAL 1</v>
          </cell>
          <cell r="BZ98" t="str">
            <v>bande</v>
          </cell>
          <cell r="CA98">
            <v>15</v>
          </cell>
          <cell r="CB98" t="str">
            <v>NATIONAL 1</v>
          </cell>
          <cell r="CC98">
            <v>100</v>
          </cell>
          <cell r="CD98">
            <v>40</v>
          </cell>
        </row>
        <row r="99">
          <cell r="BY99" t="str">
            <v>bandeNATIONAL 3</v>
          </cell>
          <cell r="BZ99" t="str">
            <v>bande</v>
          </cell>
          <cell r="CA99">
            <v>16</v>
          </cell>
          <cell r="CB99" t="str">
            <v>NATIONAL 3</v>
          </cell>
          <cell r="CC99">
            <v>80</v>
          </cell>
          <cell r="CD99">
            <v>40</v>
          </cell>
        </row>
        <row r="100"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1</v>
          </cell>
          <cell r="AW100">
            <v>0</v>
          </cell>
          <cell r="AX100">
            <v>0</v>
          </cell>
          <cell r="BY100" t="str">
            <v>bandeREGIONAL 1</v>
          </cell>
          <cell r="BZ100" t="str">
            <v>bande</v>
          </cell>
          <cell r="CA100">
            <v>17</v>
          </cell>
          <cell r="CB100" t="str">
            <v>REGIONAL 1</v>
          </cell>
          <cell r="CC100">
            <v>60</v>
          </cell>
          <cell r="CD100">
            <v>40</v>
          </cell>
        </row>
        <row r="101"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1</v>
          </cell>
          <cell r="AW101">
            <v>0</v>
          </cell>
          <cell r="AX101">
            <v>0</v>
          </cell>
          <cell r="BY101" t="str">
            <v>bandeREGIONAL 2</v>
          </cell>
          <cell r="BZ101" t="str">
            <v>bande</v>
          </cell>
          <cell r="CA101">
            <v>18</v>
          </cell>
          <cell r="CB101" t="str">
            <v>REGIONAL 2</v>
          </cell>
          <cell r="CC101">
            <v>40</v>
          </cell>
          <cell r="CD101">
            <v>50</v>
          </cell>
        </row>
        <row r="102">
          <cell r="BY102" t="str">
            <v>cadreNATIONAL 1</v>
          </cell>
          <cell r="BZ102" t="str">
            <v>cadre</v>
          </cell>
          <cell r="CA102">
            <v>19</v>
          </cell>
          <cell r="CB102" t="str">
            <v>NATIONAL 1</v>
          </cell>
          <cell r="CC102">
            <v>200</v>
          </cell>
          <cell r="CD102">
            <v>20</v>
          </cell>
        </row>
        <row r="103">
          <cell r="BY103" t="str">
            <v>cadreNATIONAL 2</v>
          </cell>
          <cell r="BZ103" t="str">
            <v>cadre</v>
          </cell>
          <cell r="CA103">
            <v>20</v>
          </cell>
          <cell r="CB103" t="str">
            <v>NATIONAL 2</v>
          </cell>
          <cell r="CC103">
            <v>120</v>
          </cell>
          <cell r="CD103">
            <v>25</v>
          </cell>
        </row>
        <row r="104">
          <cell r="BY104" t="str">
            <v xml:space="preserve">cadreESPOIRS </v>
          </cell>
          <cell r="BZ104" t="str">
            <v>cadre</v>
          </cell>
          <cell r="CA104">
            <v>21</v>
          </cell>
          <cell r="CB104" t="str">
            <v xml:space="preserve">ESPOIRS </v>
          </cell>
          <cell r="CC104">
            <v>0</v>
          </cell>
          <cell r="CD104">
            <v>0</v>
          </cell>
        </row>
        <row r="105"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</v>
          </cell>
          <cell r="AW105">
            <v>0</v>
          </cell>
          <cell r="AX105">
            <v>0</v>
          </cell>
          <cell r="BY105" t="str">
            <v>cadreNATIONAL 3</v>
          </cell>
          <cell r="BZ105" t="str">
            <v>cadre</v>
          </cell>
          <cell r="CA105">
            <v>22</v>
          </cell>
          <cell r="CB105" t="str">
            <v>NATIONAL 3</v>
          </cell>
          <cell r="CC105">
            <v>120</v>
          </cell>
          <cell r="CD105">
            <v>30</v>
          </cell>
        </row>
        <row r="106"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1</v>
          </cell>
          <cell r="AW106">
            <v>0</v>
          </cell>
          <cell r="AX106">
            <v>0</v>
          </cell>
          <cell r="BY106" t="str">
            <v>cadreREGIONAL 1</v>
          </cell>
          <cell r="BZ106" t="str">
            <v>cadre</v>
          </cell>
          <cell r="CA106">
            <v>23</v>
          </cell>
          <cell r="CB106" t="str">
            <v>REGIONAL 1</v>
          </cell>
          <cell r="CC106">
            <v>80</v>
          </cell>
          <cell r="CD106">
            <v>30</v>
          </cell>
        </row>
        <row r="107">
          <cell r="BY107" t="str">
            <v>3 bandesNATIONAL 1</v>
          </cell>
          <cell r="BZ107" t="str">
            <v>3 bandes</v>
          </cell>
          <cell r="CA107">
            <v>24</v>
          </cell>
          <cell r="CB107" t="str">
            <v>NATIONAL 1</v>
          </cell>
          <cell r="CC107">
            <v>35</v>
          </cell>
          <cell r="CD107">
            <v>50</v>
          </cell>
        </row>
        <row r="108">
          <cell r="BY108" t="str">
            <v>3 bandesNATIONAL 2</v>
          </cell>
          <cell r="BZ108" t="str">
            <v>3 bandes</v>
          </cell>
          <cell r="CA108">
            <v>25</v>
          </cell>
          <cell r="CB108" t="str">
            <v>NATIONAL 2</v>
          </cell>
          <cell r="CC108">
            <v>30</v>
          </cell>
          <cell r="CD108">
            <v>50</v>
          </cell>
        </row>
        <row r="109"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1</v>
          </cell>
          <cell r="AW109">
            <v>0</v>
          </cell>
          <cell r="AX109">
            <v>0</v>
          </cell>
          <cell r="BY109" t="str">
            <v>3 bandesNATIONAL 3</v>
          </cell>
          <cell r="BZ109" t="str">
            <v>3 bandes</v>
          </cell>
          <cell r="CA109">
            <v>26</v>
          </cell>
          <cell r="CB109" t="str">
            <v>NATIONAL 3</v>
          </cell>
          <cell r="CC109">
            <v>25</v>
          </cell>
          <cell r="CD109">
            <v>60</v>
          </cell>
        </row>
        <row r="110"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1</v>
          </cell>
          <cell r="AW110">
            <v>0</v>
          </cell>
          <cell r="AX110">
            <v>0</v>
          </cell>
          <cell r="BY110" t="str">
            <v xml:space="preserve">3 bandesFEMININES  </v>
          </cell>
          <cell r="BZ110" t="str">
            <v>3 bandes</v>
          </cell>
          <cell r="CA110">
            <v>27</v>
          </cell>
          <cell r="CB110" t="str">
            <v xml:space="preserve">FEMININES  </v>
          </cell>
          <cell r="CC110">
            <v>0</v>
          </cell>
          <cell r="CD110">
            <v>0</v>
          </cell>
        </row>
        <row r="111">
          <cell r="BY111" t="str">
            <v xml:space="preserve">3 bandesESPOIRS </v>
          </cell>
          <cell r="BZ111" t="str">
            <v>3 bandes</v>
          </cell>
          <cell r="CA111">
            <v>28</v>
          </cell>
          <cell r="CB111" t="str">
            <v xml:space="preserve">ESPOIRS </v>
          </cell>
          <cell r="CC111">
            <v>0</v>
          </cell>
          <cell r="CD111">
            <v>0</v>
          </cell>
        </row>
        <row r="112">
          <cell r="BY112" t="str">
            <v xml:space="preserve">3 bandesCADETS </v>
          </cell>
          <cell r="BZ112" t="str">
            <v>3 bandes</v>
          </cell>
          <cell r="CA112">
            <v>29</v>
          </cell>
          <cell r="CB112" t="str">
            <v xml:space="preserve">CADETS </v>
          </cell>
          <cell r="CC112">
            <v>0</v>
          </cell>
          <cell r="CD112">
            <v>0</v>
          </cell>
        </row>
        <row r="113"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1</v>
          </cell>
          <cell r="AW113">
            <v>0</v>
          </cell>
          <cell r="AX113">
            <v>0</v>
          </cell>
          <cell r="BY113" t="str">
            <v>3 bandesREGIONAL 1</v>
          </cell>
          <cell r="BZ113" t="str">
            <v>3 bandes</v>
          </cell>
          <cell r="CA113">
            <v>30</v>
          </cell>
          <cell r="CB113" t="str">
            <v>REGIONAL 1</v>
          </cell>
          <cell r="CC113">
            <v>20</v>
          </cell>
          <cell r="CD113">
            <v>60</v>
          </cell>
        </row>
        <row r="114"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</v>
          </cell>
          <cell r="AW114">
            <v>0</v>
          </cell>
          <cell r="AX114">
            <v>0</v>
          </cell>
          <cell r="BY114" t="str">
            <v>3 bandesREGIONAL 2</v>
          </cell>
          <cell r="BZ114" t="str">
            <v>3 bandes</v>
          </cell>
          <cell r="CA114">
            <v>31</v>
          </cell>
          <cell r="CB114" t="str">
            <v>REGIONAL 2</v>
          </cell>
          <cell r="CC114">
            <v>15</v>
          </cell>
          <cell r="CD114">
            <v>60</v>
          </cell>
        </row>
        <row r="117"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0</v>
          </cell>
          <cell r="AX117">
            <v>0</v>
          </cell>
        </row>
        <row r="118"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1</v>
          </cell>
          <cell r="AW118">
            <v>0</v>
          </cell>
          <cell r="AX118">
            <v>0</v>
          </cell>
        </row>
        <row r="121"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1</v>
          </cell>
          <cell r="AW121">
            <v>0</v>
          </cell>
          <cell r="AX121">
            <v>0</v>
          </cell>
        </row>
        <row r="122"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1</v>
          </cell>
          <cell r="AW122">
            <v>0</v>
          </cell>
          <cell r="AX122">
            <v>0</v>
          </cell>
        </row>
        <row r="125"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</v>
          </cell>
          <cell r="AW125">
            <v>0</v>
          </cell>
          <cell r="AX125">
            <v>0</v>
          </cell>
        </row>
        <row r="126"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</v>
          </cell>
          <cell r="AW126">
            <v>0</v>
          </cell>
          <cell r="AX126">
            <v>0</v>
          </cell>
        </row>
        <row r="148">
          <cell r="BY148" t="str">
            <v>A</v>
          </cell>
          <cell r="BZ148">
            <v>0</v>
          </cell>
          <cell r="CA148" t="e">
            <v>#N/A</v>
          </cell>
          <cell r="CB148">
            <v>1</v>
          </cell>
          <cell r="CC148" t="e">
            <v>#N/A</v>
          </cell>
          <cell r="CD148" t="e">
            <v>#N/A</v>
          </cell>
          <cell r="CE148" t="e">
            <v>#N/A</v>
          </cell>
          <cell r="CF148" t="e">
            <v>#N/A</v>
          </cell>
          <cell r="CG148" t="e">
            <v>#N/A</v>
          </cell>
          <cell r="CH148" t="e">
            <v>#N/A</v>
          </cell>
          <cell r="CI148" t="e">
            <v>#N/A</v>
          </cell>
        </row>
        <row r="149">
          <cell r="BY149" t="str">
            <v>B</v>
          </cell>
          <cell r="BZ149">
            <v>0</v>
          </cell>
          <cell r="CA149" t="e">
            <v>#N/A</v>
          </cell>
          <cell r="CB149">
            <v>2</v>
          </cell>
          <cell r="CC149" t="e">
            <v>#N/A</v>
          </cell>
          <cell r="CD149" t="e">
            <v>#N/A</v>
          </cell>
          <cell r="CE149" t="e">
            <v>#N/A</v>
          </cell>
          <cell r="CF149" t="e">
            <v>#N/A</v>
          </cell>
          <cell r="CG149" t="e">
            <v>#N/A</v>
          </cell>
          <cell r="CH149" t="e">
            <v>#N/A</v>
          </cell>
          <cell r="CI149" t="e">
            <v>#N/A</v>
          </cell>
        </row>
        <row r="150">
          <cell r="BY150" t="str">
            <v>C</v>
          </cell>
          <cell r="BZ150">
            <v>0</v>
          </cell>
          <cell r="CA150" t="e">
            <v>#N/A</v>
          </cell>
          <cell r="CB150">
            <v>3</v>
          </cell>
          <cell r="CC150" t="e">
            <v>#N/A</v>
          </cell>
          <cell r="CD150" t="e">
            <v>#N/A</v>
          </cell>
          <cell r="CE150" t="e">
            <v>#N/A</v>
          </cell>
          <cell r="CF150" t="e">
            <v>#N/A</v>
          </cell>
          <cell r="CG150" t="e">
            <v>#N/A</v>
          </cell>
          <cell r="CH150" t="e">
            <v>#N/A</v>
          </cell>
          <cell r="CI150" t="e">
            <v>#N/A</v>
          </cell>
        </row>
        <row r="151"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e">
            <v>#VALUE!</v>
          </cell>
          <cell r="AW151">
            <v>2.9999999999999997E-8</v>
          </cell>
          <cell r="AX151" t="e">
            <v>#VALUE!</v>
          </cell>
          <cell r="AY151" t="e">
            <v>#N/A</v>
          </cell>
          <cell r="AZ151" t="e">
            <v>#VALUE!</v>
          </cell>
          <cell r="BY151" t="str">
            <v>D</v>
          </cell>
          <cell r="BZ151">
            <v>0</v>
          </cell>
          <cell r="CA151" t="e">
            <v>#N/A</v>
          </cell>
          <cell r="CB151">
            <v>4</v>
          </cell>
          <cell r="CC151" t="e">
            <v>#N/A</v>
          </cell>
          <cell r="CD151" t="e">
            <v>#N/A</v>
          </cell>
          <cell r="CE151" t="e">
            <v>#N/A</v>
          </cell>
          <cell r="CF151" t="e">
            <v>#N/A</v>
          </cell>
          <cell r="CG151" t="e">
            <v>#N/A</v>
          </cell>
          <cell r="CH151" t="e">
            <v>#N/A</v>
          </cell>
          <cell r="CI151" t="e">
            <v>#N/A</v>
          </cell>
        </row>
        <row r="152"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2.4999999999999999E-8</v>
          </cell>
          <cell r="AX152" t="e">
            <v>#N/A</v>
          </cell>
          <cell r="AY152" t="e">
            <v>#N/A</v>
          </cell>
          <cell r="AZ152">
            <v>0</v>
          </cell>
          <cell r="BY152" t="str">
            <v>E</v>
          </cell>
          <cell r="BZ152">
            <v>0</v>
          </cell>
          <cell r="CA152" t="e">
            <v>#N/A</v>
          </cell>
          <cell r="CB152">
            <v>5</v>
          </cell>
          <cell r="CC152" t="e">
            <v>#N/A</v>
          </cell>
          <cell r="CD152" t="e">
            <v>#N/A</v>
          </cell>
          <cell r="CE152" t="e">
            <v>#N/A</v>
          </cell>
          <cell r="CF152" t="e">
            <v>#N/A</v>
          </cell>
          <cell r="CG152" t="e">
            <v>#N/A</v>
          </cell>
          <cell r="CH152" t="e">
            <v>#N/A</v>
          </cell>
          <cell r="CI152" t="e">
            <v>#N/A</v>
          </cell>
        </row>
        <row r="153"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2E-8</v>
          </cell>
          <cell r="AX153" t="e">
            <v>#N/A</v>
          </cell>
          <cell r="AY153" t="e">
            <v>#N/A</v>
          </cell>
          <cell r="AZ153">
            <v>0</v>
          </cell>
          <cell r="BY153" t="str">
            <v>F</v>
          </cell>
          <cell r="BZ153">
            <v>0</v>
          </cell>
          <cell r="CA153" t="e">
            <v>#N/A</v>
          </cell>
          <cell r="CB153">
            <v>6</v>
          </cell>
          <cell r="CC153" t="e">
            <v>#N/A</v>
          </cell>
          <cell r="CD153" t="e">
            <v>#N/A</v>
          </cell>
          <cell r="CE153" t="e">
            <v>#N/A</v>
          </cell>
          <cell r="CF153" t="e">
            <v>#N/A</v>
          </cell>
          <cell r="CG153" t="e">
            <v>#N/A</v>
          </cell>
          <cell r="CH153" t="e">
            <v>#N/A</v>
          </cell>
          <cell r="CI153" t="e">
            <v>#N/A</v>
          </cell>
        </row>
        <row r="154"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1.4999999999999999E-8</v>
          </cell>
          <cell r="AX154" t="e">
            <v>#N/A</v>
          </cell>
          <cell r="AY154" t="e">
            <v>#N/A</v>
          </cell>
          <cell r="AZ154">
            <v>0</v>
          </cell>
          <cell r="CC154">
            <v>0</v>
          </cell>
          <cell r="CD154">
            <v>0</v>
          </cell>
        </row>
        <row r="155"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1E-8</v>
          </cell>
          <cell r="AX155" t="e">
            <v>#N/A</v>
          </cell>
          <cell r="AY155" t="e">
            <v>#N/A</v>
          </cell>
          <cell r="AZ155">
            <v>0</v>
          </cell>
          <cell r="CD155" t="str">
            <v>Nom</v>
          </cell>
          <cell r="CE155" t="str">
            <v xml:space="preserve">points </v>
          </cell>
          <cell r="CF155" t="str">
            <v>Reprise</v>
          </cell>
          <cell r="CG155" t="str">
            <v>serie</v>
          </cell>
          <cell r="CH155" t="str">
            <v>Moyenne</v>
          </cell>
          <cell r="CI155" t="str">
            <v>Particuliere</v>
          </cell>
        </row>
        <row r="156"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5.0000000000000001E-9</v>
          </cell>
          <cell r="AX156" t="e">
            <v>#N/A</v>
          </cell>
          <cell r="AY156" t="e">
            <v>#N/A</v>
          </cell>
          <cell r="AZ156">
            <v>0</v>
          </cell>
          <cell r="BY156" t="str">
            <v>G</v>
          </cell>
          <cell r="CB156">
            <v>1</v>
          </cell>
          <cell r="CC156" t="e">
            <v>#N/A</v>
          </cell>
          <cell r="CD156" t="e">
            <v>#N/A</v>
          </cell>
          <cell r="CE156" t="e">
            <v>#N/A</v>
          </cell>
          <cell r="CF156" t="e">
            <v>#N/A</v>
          </cell>
          <cell r="CG156" t="e">
            <v>#N/A</v>
          </cell>
          <cell r="CH156" t="e">
            <v>#N/A</v>
          </cell>
          <cell r="CI156" t="e">
            <v>#N/A</v>
          </cell>
          <cell r="CJ156" t="e">
            <v>#N/A</v>
          </cell>
        </row>
        <row r="157">
          <cell r="BY157" t="str">
            <v>H</v>
          </cell>
          <cell r="CB157">
            <v>2</v>
          </cell>
          <cell r="CC157" t="e">
            <v>#N/A</v>
          </cell>
          <cell r="CD157" t="e">
            <v>#N/A</v>
          </cell>
          <cell r="CE157" t="e">
            <v>#N/A</v>
          </cell>
          <cell r="CF157" t="e">
            <v>#N/A</v>
          </cell>
          <cell r="CG157" t="e">
            <v>#N/A</v>
          </cell>
          <cell r="CH157" t="e">
            <v>#N/A</v>
          </cell>
          <cell r="CI157" t="e">
            <v>#N/A</v>
          </cell>
          <cell r="CJ157" t="e">
            <v>#N/A</v>
          </cell>
        </row>
        <row r="158">
          <cell r="BY158" t="str">
            <v>I</v>
          </cell>
          <cell r="CB158">
            <v>3</v>
          </cell>
          <cell r="CC158" t="e">
            <v>#N/A</v>
          </cell>
          <cell r="CD158" t="e">
            <v>#N/A</v>
          </cell>
          <cell r="CE158" t="e">
            <v>#N/A</v>
          </cell>
          <cell r="CF158" t="e">
            <v>#N/A</v>
          </cell>
          <cell r="CG158" t="e">
            <v>#N/A</v>
          </cell>
          <cell r="CH158" t="e">
            <v>#N/A</v>
          </cell>
          <cell r="CI158" t="e">
            <v>#N/A</v>
          </cell>
          <cell r="CJ158" t="e">
            <v>#N/A</v>
          </cell>
        </row>
        <row r="159">
          <cell r="BY159" t="str">
            <v>J</v>
          </cell>
          <cell r="CB159">
            <v>4</v>
          </cell>
          <cell r="CC159" t="e">
            <v>#N/A</v>
          </cell>
          <cell r="CD159" t="e">
            <v>#N/A</v>
          </cell>
          <cell r="CE159" t="e">
            <v>#N/A</v>
          </cell>
          <cell r="CF159" t="e">
            <v>#N/A</v>
          </cell>
          <cell r="CG159" t="e">
            <v>#N/A</v>
          </cell>
          <cell r="CH159" t="e">
            <v>#N/A</v>
          </cell>
          <cell r="CI159" t="e">
            <v>#N/A</v>
          </cell>
          <cell r="CJ159" t="e">
            <v>#N/A</v>
          </cell>
        </row>
        <row r="160">
          <cell r="BY160" t="str">
            <v>K</v>
          </cell>
          <cell r="CB160">
            <v>5</v>
          </cell>
          <cell r="CC160" t="e">
            <v>#N/A</v>
          </cell>
          <cell r="CD160" t="e">
            <v>#N/A</v>
          </cell>
          <cell r="CE160" t="e">
            <v>#N/A</v>
          </cell>
          <cell r="CF160" t="e">
            <v>#N/A</v>
          </cell>
          <cell r="CG160" t="e">
            <v>#N/A</v>
          </cell>
          <cell r="CH160" t="e">
            <v>#N/A</v>
          </cell>
          <cell r="CI160" t="e">
            <v>#N/A</v>
          </cell>
          <cell r="CJ160" t="e">
            <v>#N/A</v>
          </cell>
        </row>
        <row r="161">
          <cell r="BY161" t="str">
            <v>L</v>
          </cell>
          <cell r="CB161">
            <v>6</v>
          </cell>
          <cell r="CC161" t="e">
            <v>#N/A</v>
          </cell>
          <cell r="CD161" t="e">
            <v>#N/A</v>
          </cell>
          <cell r="CE161" t="e">
            <v>#N/A</v>
          </cell>
          <cell r="CF161" t="e">
            <v>#N/A</v>
          </cell>
          <cell r="CG161" t="e">
            <v>#N/A</v>
          </cell>
          <cell r="CH161" t="e">
            <v>#N/A</v>
          </cell>
          <cell r="CI161" t="e">
            <v>#N/A</v>
          </cell>
          <cell r="CJ161" t="e">
            <v>#N/A</v>
          </cell>
        </row>
        <row r="164">
          <cell r="CC164">
            <v>0</v>
          </cell>
          <cell r="CD164">
            <v>0</v>
          </cell>
          <cell r="CE164" t="str">
            <v>P M</v>
          </cell>
          <cell r="CF164" t="str">
            <v xml:space="preserve">points </v>
          </cell>
          <cell r="CG164" t="str">
            <v>Reprise</v>
          </cell>
          <cell r="CH164" t="str">
            <v>serie</v>
          </cell>
          <cell r="CJ164" t="str">
            <v>mp</v>
          </cell>
        </row>
        <row r="165">
          <cell r="BY165">
            <v>0</v>
          </cell>
          <cell r="BZ165">
            <v>0</v>
          </cell>
          <cell r="CA165" t="str">
            <v>0</v>
          </cell>
          <cell r="CB165">
            <v>0</v>
          </cell>
          <cell r="CC165">
            <v>0</v>
          </cell>
          <cell r="CE165" t="e">
            <v>#VALUE!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</row>
        <row r="166">
          <cell r="BY166">
            <v>0</v>
          </cell>
          <cell r="BZ166">
            <v>0</v>
          </cell>
          <cell r="CA166" t="str">
            <v>0</v>
          </cell>
          <cell r="CB166">
            <v>0</v>
          </cell>
          <cell r="CC166">
            <v>0</v>
          </cell>
          <cell r="CE166" t="e">
            <v>#VALUE!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</row>
        <row r="167">
          <cell r="BY167">
            <v>0</v>
          </cell>
          <cell r="BZ167">
            <v>0</v>
          </cell>
          <cell r="CA167" t="e">
            <v>#N/A</v>
          </cell>
          <cell r="CB167" t="e">
            <v>#N/A</v>
          </cell>
          <cell r="CC167" t="e">
            <v>#N/A</v>
          </cell>
          <cell r="CE167" t="e">
            <v>#N/A</v>
          </cell>
          <cell r="CF167" t="e">
            <v>#N/A</v>
          </cell>
          <cell r="CG167" t="e">
            <v>#N/A</v>
          </cell>
          <cell r="CH167" t="e">
            <v>#N/A</v>
          </cell>
          <cell r="CI167" t="e">
            <v>#N/A</v>
          </cell>
          <cell r="CJ167" t="e">
            <v>#N/A</v>
          </cell>
          <cell r="CK167" t="e">
            <v>#N/A</v>
          </cell>
          <cell r="CL167" t="e">
            <v>#N/A</v>
          </cell>
        </row>
        <row r="168">
          <cell r="BY168">
            <v>0</v>
          </cell>
          <cell r="BZ168">
            <v>0</v>
          </cell>
          <cell r="CA168" t="e">
            <v>#N/A</v>
          </cell>
          <cell r="CB168" t="e">
            <v>#N/A</v>
          </cell>
          <cell r="CC168" t="e">
            <v>#N/A</v>
          </cell>
          <cell r="CE168" t="e">
            <v>#N/A</v>
          </cell>
          <cell r="CF168" t="e">
            <v>#N/A</v>
          </cell>
          <cell r="CG168" t="e">
            <v>#N/A</v>
          </cell>
          <cell r="CH168" t="e">
            <v>#N/A</v>
          </cell>
          <cell r="CI168" t="e">
            <v>#N/A</v>
          </cell>
          <cell r="CJ168" t="e">
            <v>#N/A</v>
          </cell>
          <cell r="CK168" t="e">
            <v>#N/A</v>
          </cell>
          <cell r="CL168" t="e">
            <v>#N/A</v>
          </cell>
        </row>
        <row r="169">
          <cell r="BY169">
            <v>0</v>
          </cell>
          <cell r="BZ169">
            <v>0</v>
          </cell>
          <cell r="CA169" t="e">
            <v>#N/A</v>
          </cell>
          <cell r="CB169" t="e">
            <v>#N/A</v>
          </cell>
          <cell r="CC169" t="e">
            <v>#N/A</v>
          </cell>
          <cell r="CE169" t="e">
            <v>#N/A</v>
          </cell>
          <cell r="CF169" t="e">
            <v>#N/A</v>
          </cell>
          <cell r="CG169" t="e">
            <v>#N/A</v>
          </cell>
          <cell r="CH169" t="e">
            <v>#N/A</v>
          </cell>
          <cell r="CI169" t="e">
            <v>#N/A</v>
          </cell>
          <cell r="CJ169" t="e">
            <v>#N/A</v>
          </cell>
          <cell r="CK169" t="e">
            <v>#N/A</v>
          </cell>
          <cell r="CL169" t="e">
            <v>#N/A</v>
          </cell>
        </row>
        <row r="170">
          <cell r="BY170">
            <v>0</v>
          </cell>
          <cell r="BZ170">
            <v>0</v>
          </cell>
          <cell r="CA170" t="e">
            <v>#N/A</v>
          </cell>
          <cell r="CB170" t="e">
            <v>#N/A</v>
          </cell>
          <cell r="CC170" t="e">
            <v>#N/A</v>
          </cell>
          <cell r="CE170" t="e">
            <v>#N/A</v>
          </cell>
          <cell r="CF170" t="e">
            <v>#N/A</v>
          </cell>
          <cell r="CG170" t="e">
            <v>#N/A</v>
          </cell>
          <cell r="CH170" t="e">
            <v>#N/A</v>
          </cell>
          <cell r="CI170" t="e">
            <v>#N/A</v>
          </cell>
          <cell r="CJ170" t="e">
            <v>#N/A</v>
          </cell>
          <cell r="CK170" t="e">
            <v>#N/A</v>
          </cell>
          <cell r="CL170" t="e">
            <v>#N/A</v>
          </cell>
        </row>
        <row r="193">
          <cell r="AR193" t="str">
            <v>2 joueurs eliminatoire</v>
          </cell>
          <cell r="AS193" t="str">
            <v>2 joueurs Finale</v>
          </cell>
          <cell r="AT193" t="e">
            <v>#REF!</v>
          </cell>
          <cell r="AU193" t="str">
            <v>3 joueurs Finale directe</v>
          </cell>
          <cell r="AV193" t="str">
            <v>3 joueurs Finale</v>
          </cell>
          <cell r="AW193" t="str">
            <v>3 joueurs eliminatoire 2 poules</v>
          </cell>
          <cell r="AX193" t="str">
            <v>4 joueurs demi finale</v>
          </cell>
          <cell r="AY193" t="str">
            <v>4 joueurs Eliminatoire</v>
          </cell>
          <cell r="AZ193" t="str">
            <v>4 joueurs finale</v>
          </cell>
          <cell r="BA193" t="str">
            <v>5 joueurs eliminatoire</v>
          </cell>
          <cell r="BB193" t="str">
            <v>5 joueurs finale</v>
          </cell>
          <cell r="BC193" t="str">
            <v>6 joueurs eliminatoire</v>
          </cell>
          <cell r="BD193" t="str">
            <v xml:space="preserve">6 joueurs finale </v>
          </cell>
          <cell r="BE193" t="str">
            <v>6 joueurs finale 2 poules</v>
          </cell>
        </row>
        <row r="194">
          <cell r="AR194" t="str">
            <v>A</v>
          </cell>
          <cell r="AS194" t="str">
            <v>A</v>
          </cell>
          <cell r="AT194" t="str">
            <v>A</v>
          </cell>
          <cell r="AU194" t="str">
            <v>A</v>
          </cell>
          <cell r="AV194" t="str">
            <v>A</v>
          </cell>
          <cell r="AW194" t="str">
            <v>A</v>
          </cell>
          <cell r="AX194" t="str">
            <v>A</v>
          </cell>
          <cell r="AY194" t="str">
            <v>A</v>
          </cell>
          <cell r="AZ194" t="str">
            <v>A</v>
          </cell>
          <cell r="BA194" t="str">
            <v>A</v>
          </cell>
          <cell r="BB194" t="str">
            <v>A</v>
          </cell>
          <cell r="BC194" t="str">
            <v>A</v>
          </cell>
          <cell r="BD194" t="str">
            <v>G</v>
          </cell>
          <cell r="BE194" t="str">
            <v>G</v>
          </cell>
        </row>
        <row r="195">
          <cell r="AR195" t="str">
            <v>B</v>
          </cell>
          <cell r="AS195" t="str">
            <v>B</v>
          </cell>
          <cell r="AT195" t="str">
            <v>B</v>
          </cell>
          <cell r="AU195" t="str">
            <v>B</v>
          </cell>
          <cell r="AV195" t="str">
            <v>B</v>
          </cell>
          <cell r="AW195" t="str">
            <v>B</v>
          </cell>
          <cell r="AX195" t="str">
            <v>B</v>
          </cell>
          <cell r="AY195" t="str">
            <v>B</v>
          </cell>
          <cell r="AZ195" t="str">
            <v>B</v>
          </cell>
          <cell r="BA195" t="str">
            <v>B</v>
          </cell>
          <cell r="BB195" t="str">
            <v>B</v>
          </cell>
          <cell r="BC195" t="str">
            <v>B</v>
          </cell>
          <cell r="BD195" t="str">
            <v>H</v>
          </cell>
          <cell r="BE195" t="str">
            <v>H</v>
          </cell>
        </row>
        <row r="196">
          <cell r="AR196" t="str">
            <v>-</v>
          </cell>
          <cell r="AS196" t="str">
            <v>@</v>
          </cell>
          <cell r="AT196" t="str">
            <v>C</v>
          </cell>
          <cell r="AU196" t="str">
            <v>C</v>
          </cell>
          <cell r="AV196" t="str">
            <v>C</v>
          </cell>
          <cell r="AW196" t="str">
            <v>C</v>
          </cell>
          <cell r="AX196" t="str">
            <v>C</v>
          </cell>
          <cell r="AY196" t="str">
            <v>C</v>
          </cell>
          <cell r="AZ196" t="str">
            <v>C</v>
          </cell>
          <cell r="BA196" t="str">
            <v>C</v>
          </cell>
          <cell r="BB196" t="str">
            <v>C</v>
          </cell>
          <cell r="BC196" t="str">
            <v>C</v>
          </cell>
          <cell r="BD196" t="str">
            <v>I</v>
          </cell>
          <cell r="BE196" t="str">
            <v>I</v>
          </cell>
        </row>
        <row r="197">
          <cell r="AR197" t="str">
            <v>-</v>
          </cell>
          <cell r="AS197" t="str">
            <v>@</v>
          </cell>
          <cell r="AT197" t="str">
            <v>-</v>
          </cell>
          <cell r="AU197" t="str">
            <v>-</v>
          </cell>
          <cell r="AV197" t="str">
            <v>-</v>
          </cell>
          <cell r="AW197" t="str">
            <v>D</v>
          </cell>
          <cell r="AX197" t="str">
            <v>D</v>
          </cell>
          <cell r="AY197" t="str">
            <v>D</v>
          </cell>
          <cell r="AZ197" t="str">
            <v>D</v>
          </cell>
          <cell r="BA197" t="str">
            <v>D</v>
          </cell>
          <cell r="BB197" t="str">
            <v>D</v>
          </cell>
          <cell r="BC197" t="str">
            <v>D</v>
          </cell>
          <cell r="BD197" t="str">
            <v>J</v>
          </cell>
          <cell r="BE197" t="str">
            <v>J</v>
          </cell>
        </row>
        <row r="198">
          <cell r="AR198" t="str">
            <v>-</v>
          </cell>
          <cell r="AS198" t="str">
            <v>@</v>
          </cell>
          <cell r="AT198" t="str">
            <v>-</v>
          </cell>
          <cell r="AU198" t="str">
            <v>-</v>
          </cell>
          <cell r="AV198" t="str">
            <v>-</v>
          </cell>
          <cell r="AW198" t="str">
            <v>E</v>
          </cell>
          <cell r="AY198" t="str">
            <v>-</v>
          </cell>
          <cell r="BA198" t="str">
            <v>E</v>
          </cell>
          <cell r="BB198" t="str">
            <v>E</v>
          </cell>
          <cell r="BC198" t="str">
            <v>E</v>
          </cell>
          <cell r="BD198" t="str">
            <v>K</v>
          </cell>
          <cell r="BE198" t="str">
            <v>K</v>
          </cell>
        </row>
        <row r="199">
          <cell r="AR199" t="str">
            <v>-</v>
          </cell>
          <cell r="AS199" t="str">
            <v>@</v>
          </cell>
          <cell r="AT199" t="str">
            <v>-</v>
          </cell>
          <cell r="AU199" t="str">
            <v>-</v>
          </cell>
          <cell r="AV199" t="str">
            <v>-</v>
          </cell>
          <cell r="AW199" t="str">
            <v>F</v>
          </cell>
          <cell r="AY199" t="str">
            <v>-</v>
          </cell>
          <cell r="BA199" t="str">
            <v>-</v>
          </cell>
          <cell r="BB199" t="str">
            <v>-</v>
          </cell>
          <cell r="BC199" t="str">
            <v>F</v>
          </cell>
          <cell r="BD199" t="str">
            <v>L</v>
          </cell>
          <cell r="BE199" t="str">
            <v>L</v>
          </cell>
        </row>
        <row r="200">
          <cell r="AR200" t="str">
            <v>Tour 1</v>
          </cell>
          <cell r="AS200" t="str">
            <v>Tour 1</v>
          </cell>
          <cell r="AT200" t="str">
            <v>Tour 1</v>
          </cell>
          <cell r="AU200" t="str">
            <v>Tour 1</v>
          </cell>
          <cell r="AV200" t="str">
            <v>Tour 1</v>
          </cell>
          <cell r="AW200" t="str">
            <v>Tour 1</v>
          </cell>
          <cell r="AX200" t="str">
            <v>Tour 1</v>
          </cell>
          <cell r="AY200" t="str">
            <v>Tour 1</v>
          </cell>
          <cell r="AZ200" t="str">
            <v>Tour 1</v>
          </cell>
          <cell r="BA200" t="str">
            <v>Tour 1</v>
          </cell>
          <cell r="BB200" t="str">
            <v>Tour 1</v>
          </cell>
          <cell r="BC200" t="str">
            <v>Tour 1</v>
          </cell>
          <cell r="BD200" t="str">
            <v>Tour 1</v>
          </cell>
          <cell r="BE200" t="str">
            <v>Tour 1</v>
          </cell>
        </row>
        <row r="201">
          <cell r="AR201" t="str">
            <v>Tour 1</v>
          </cell>
          <cell r="AS201" t="str">
            <v>Tour 1</v>
          </cell>
          <cell r="AT201" t="str">
            <v>Tour 1</v>
          </cell>
          <cell r="AU201" t="str">
            <v>Tour 4</v>
          </cell>
          <cell r="AV201" t="str">
            <v>Tour 1</v>
          </cell>
          <cell r="AW201" t="str">
            <v>Tour 1</v>
          </cell>
          <cell r="AX201" t="str">
            <v>Tour 1</v>
          </cell>
          <cell r="AY201" t="str">
            <v>Tour 1</v>
          </cell>
          <cell r="AZ201" t="str">
            <v>Tour 1</v>
          </cell>
          <cell r="BA201" t="str">
            <v>Tour 1</v>
          </cell>
          <cell r="BB201" t="str">
            <v>Tour 1</v>
          </cell>
          <cell r="BC201" t="str">
            <v>Tour 1</v>
          </cell>
          <cell r="BD201" t="str">
            <v>Tour 1</v>
          </cell>
          <cell r="BE201" t="str">
            <v>Tour 1</v>
          </cell>
        </row>
        <row r="202">
          <cell r="AR202" t="str">
            <v>Tour 2</v>
          </cell>
          <cell r="AS202" t="str">
            <v>Tour 2</v>
          </cell>
          <cell r="AT202" t="str">
            <v>Tour 2</v>
          </cell>
          <cell r="AU202" t="str">
            <v>Tour 2</v>
          </cell>
          <cell r="AV202" t="str">
            <v>Tour 2</v>
          </cell>
          <cell r="AW202" t="str">
            <v>Tour 2</v>
          </cell>
          <cell r="AX202" t="str">
            <v>Tour 2</v>
          </cell>
          <cell r="AY202" t="str">
            <v>Tour 2</v>
          </cell>
          <cell r="AZ202" t="str">
            <v>Tour 2</v>
          </cell>
          <cell r="BA202" t="str">
            <v>Tour 2</v>
          </cell>
          <cell r="BB202" t="str">
            <v>Tour 2</v>
          </cell>
          <cell r="BC202" t="str">
            <v>Tour 1</v>
          </cell>
          <cell r="BD202" t="str">
            <v>Tour 2</v>
          </cell>
          <cell r="BE202" t="str">
            <v>Tour 2</v>
          </cell>
        </row>
        <row r="203">
          <cell r="AR203" t="str">
            <v>Tour 2</v>
          </cell>
          <cell r="AS203" t="str">
            <v>Tour 2</v>
          </cell>
          <cell r="AT203" t="str">
            <v>Tour 2</v>
          </cell>
          <cell r="AU203" t="str">
            <v>Tour 5</v>
          </cell>
          <cell r="AV203" t="str">
            <v>Tour 2</v>
          </cell>
          <cell r="AW203" t="str">
            <v>Tour 2</v>
          </cell>
          <cell r="AX203" t="str">
            <v>Tour 2</v>
          </cell>
          <cell r="AY203" t="str">
            <v>Tour 2</v>
          </cell>
          <cell r="AZ203" t="str">
            <v>Tour 2</v>
          </cell>
          <cell r="BA203" t="str">
            <v>Tour 2</v>
          </cell>
          <cell r="BB203" t="str">
            <v>Tour 2</v>
          </cell>
          <cell r="BC203" t="str">
            <v>Tour 2</v>
          </cell>
          <cell r="BD203" t="str">
            <v>Tour 2</v>
          </cell>
          <cell r="BE203" t="str">
            <v>Tour 2</v>
          </cell>
        </row>
        <row r="204">
          <cell r="AR204" t="str">
            <v>-</v>
          </cell>
          <cell r="AS204" t="str">
            <v>Tour 3</v>
          </cell>
          <cell r="AT204" t="str">
            <v>Tour 3</v>
          </cell>
          <cell r="AU204" t="str">
            <v>Tour 3</v>
          </cell>
          <cell r="AV204" t="str">
            <v>Tour 3</v>
          </cell>
          <cell r="AW204" t="str">
            <v>Tour 3</v>
          </cell>
          <cell r="AX204" t="str">
            <v>Tour 3</v>
          </cell>
          <cell r="AY204" t="str">
            <v>-</v>
          </cell>
          <cell r="AZ204" t="str">
            <v>Tour 3</v>
          </cell>
          <cell r="BA204" t="str">
            <v>Tour 3</v>
          </cell>
          <cell r="BB204" t="str">
            <v>Tour 3</v>
          </cell>
          <cell r="BC204" t="str">
            <v>Tour 2</v>
          </cell>
          <cell r="BD204" t="str">
            <v>Tour 3</v>
          </cell>
          <cell r="BE204" t="str">
            <v>Tour 3</v>
          </cell>
        </row>
        <row r="205">
          <cell r="AR205" t="str">
            <v>-</v>
          </cell>
          <cell r="AS205" t="str">
            <v>Tour 3</v>
          </cell>
          <cell r="AT205" t="str">
            <v>Tour 3</v>
          </cell>
          <cell r="AU205" t="str">
            <v>Tour 6</v>
          </cell>
          <cell r="AV205" t="str">
            <v>Tour 3</v>
          </cell>
          <cell r="AW205" t="str">
            <v>Tour 3</v>
          </cell>
          <cell r="AX205" t="str">
            <v>Tour 3</v>
          </cell>
          <cell r="AY205" t="str">
            <v>-</v>
          </cell>
          <cell r="AZ205" t="str">
            <v>Tour 3</v>
          </cell>
          <cell r="BA205" t="str">
            <v>-</v>
          </cell>
          <cell r="BB205" t="str">
            <v>Tour 3</v>
          </cell>
          <cell r="BC205" t="str">
            <v>Tour 2</v>
          </cell>
          <cell r="BD205" t="str">
            <v>Tour 3</v>
          </cell>
          <cell r="BE205" t="str">
            <v>Tour 3</v>
          </cell>
        </row>
        <row r="206">
          <cell r="AR206" t="str">
            <v>-</v>
          </cell>
          <cell r="AS206" t="str">
            <v>-</v>
          </cell>
          <cell r="AT206" t="str">
            <v>-</v>
          </cell>
          <cell r="AU206" t="str">
            <v>-</v>
          </cell>
          <cell r="AV206" t="str">
            <v>-</v>
          </cell>
          <cell r="AW206" t="str">
            <v>-</v>
          </cell>
          <cell r="AX206" t="str">
            <v>-</v>
          </cell>
          <cell r="AY206" t="str">
            <v>-</v>
          </cell>
          <cell r="AZ206" t="str">
            <v>-</v>
          </cell>
          <cell r="BA206" t="str">
            <v>-</v>
          </cell>
          <cell r="BB206" t="str">
            <v>Tour 4</v>
          </cell>
          <cell r="BC206" t="str">
            <v>-</v>
          </cell>
          <cell r="BD206" t="str">
            <v>Finale</v>
          </cell>
          <cell r="BE206" t="str">
            <v>Finale</v>
          </cell>
        </row>
        <row r="207">
          <cell r="AR207" t="str">
            <v>-</v>
          </cell>
          <cell r="AS207" t="str">
            <v>-</v>
          </cell>
          <cell r="AT207" t="str">
            <v>-</v>
          </cell>
          <cell r="AU207" t="str">
            <v>-</v>
          </cell>
          <cell r="AV207" t="str">
            <v>-</v>
          </cell>
          <cell r="AW207" t="str">
            <v>-</v>
          </cell>
          <cell r="AX207" t="str">
            <v>-</v>
          </cell>
          <cell r="AY207" t="str">
            <v>-</v>
          </cell>
          <cell r="AZ207" t="str">
            <v>-</v>
          </cell>
          <cell r="BA207" t="str">
            <v>-</v>
          </cell>
          <cell r="BB207" t="str">
            <v>Tour 4</v>
          </cell>
          <cell r="BC207" t="str">
            <v>-</v>
          </cell>
          <cell r="BD207" t="str">
            <v>-</v>
          </cell>
          <cell r="BE207" t="str">
            <v>-</v>
          </cell>
        </row>
        <row r="208">
          <cell r="AR208" t="str">
            <v>-</v>
          </cell>
          <cell r="AS208" t="str">
            <v>-</v>
          </cell>
          <cell r="AT208" t="str">
            <v>-</v>
          </cell>
          <cell r="AU208" t="str">
            <v>-</v>
          </cell>
          <cell r="AV208" t="str">
            <v>-</v>
          </cell>
          <cell r="AW208" t="str">
            <v>-</v>
          </cell>
          <cell r="AX208" t="str">
            <v>-</v>
          </cell>
          <cell r="AY208" t="str">
            <v>-</v>
          </cell>
          <cell r="AZ208" t="str">
            <v>-</v>
          </cell>
          <cell r="BA208" t="str">
            <v>-</v>
          </cell>
          <cell r="BB208" t="str">
            <v>Tour 5</v>
          </cell>
          <cell r="BC208" t="str">
            <v>-</v>
          </cell>
          <cell r="BD208" t="str">
            <v>-</v>
          </cell>
          <cell r="BE208" t="str">
            <v>Class</v>
          </cell>
        </row>
        <row r="209">
          <cell r="AR209" t="str">
            <v>-</v>
          </cell>
          <cell r="AS209" t="str">
            <v>-</v>
          </cell>
          <cell r="AT209" t="str">
            <v>-</v>
          </cell>
          <cell r="AU209" t="str">
            <v>-</v>
          </cell>
          <cell r="AV209" t="str">
            <v>-</v>
          </cell>
          <cell r="AW209" t="str">
            <v>-</v>
          </cell>
          <cell r="AX209" t="str">
            <v>-</v>
          </cell>
          <cell r="AY209" t="str">
            <v>-</v>
          </cell>
          <cell r="AZ209" t="str">
            <v>-</v>
          </cell>
          <cell r="BA209" t="str">
            <v>-</v>
          </cell>
          <cell r="BB209" t="str">
            <v>Tour 5</v>
          </cell>
          <cell r="BC209" t="str">
            <v>-</v>
          </cell>
          <cell r="BD209" t="str">
            <v>-</v>
          </cell>
          <cell r="BE209" t="str">
            <v>Class</v>
          </cell>
        </row>
        <row r="211">
          <cell r="AR211">
            <v>2</v>
          </cell>
          <cell r="AS211">
            <v>2</v>
          </cell>
          <cell r="AT211">
            <v>3</v>
          </cell>
          <cell r="AU211">
            <v>3</v>
          </cell>
          <cell r="AV211">
            <v>3</v>
          </cell>
          <cell r="AW211">
            <v>3</v>
          </cell>
          <cell r="AX211">
            <v>4</v>
          </cell>
          <cell r="AY211">
            <v>4</v>
          </cell>
          <cell r="AZ211">
            <v>4</v>
          </cell>
          <cell r="BA211">
            <v>5</v>
          </cell>
          <cell r="BB211">
            <v>5</v>
          </cell>
          <cell r="BC211">
            <v>6</v>
          </cell>
          <cell r="BD211">
            <v>6</v>
          </cell>
          <cell r="BE211">
            <v>6</v>
          </cell>
        </row>
        <row r="212">
          <cell r="AR212">
            <v>1</v>
          </cell>
          <cell r="AS212">
            <v>1</v>
          </cell>
          <cell r="AT212">
            <v>2</v>
          </cell>
          <cell r="AU212">
            <v>2</v>
          </cell>
          <cell r="AV212">
            <v>2</v>
          </cell>
          <cell r="AW212">
            <v>2</v>
          </cell>
          <cell r="AX212">
            <v>3</v>
          </cell>
          <cell r="AY212">
            <v>4</v>
          </cell>
          <cell r="AZ212">
            <v>3</v>
          </cell>
          <cell r="BA212">
            <v>4</v>
          </cell>
          <cell r="BB212">
            <v>4</v>
          </cell>
          <cell r="BC212">
            <v>5</v>
          </cell>
          <cell r="BD212">
            <v>5</v>
          </cell>
          <cell r="BE212">
            <v>5</v>
          </cell>
        </row>
        <row r="213">
          <cell r="AR213">
            <v>0</v>
          </cell>
          <cell r="AS213">
            <v>0</v>
          </cell>
          <cell r="AT213">
            <v>1</v>
          </cell>
          <cell r="AU213">
            <v>1</v>
          </cell>
          <cell r="AV213">
            <v>1</v>
          </cell>
          <cell r="AW213">
            <v>1</v>
          </cell>
          <cell r="AX213">
            <v>2</v>
          </cell>
          <cell r="AY213">
            <v>4</v>
          </cell>
          <cell r="AZ213">
            <v>2</v>
          </cell>
          <cell r="BA213">
            <v>3</v>
          </cell>
          <cell r="BB213">
            <v>3</v>
          </cell>
          <cell r="BC213">
            <v>4</v>
          </cell>
          <cell r="BD213">
            <v>4</v>
          </cell>
          <cell r="BE213">
            <v>4</v>
          </cell>
        </row>
        <row r="214">
          <cell r="AR214">
            <v>0</v>
          </cell>
          <cell r="AS214">
            <v>0</v>
          </cell>
          <cell r="AT214">
            <v>0</v>
          </cell>
          <cell r="AU214">
            <v>3</v>
          </cell>
          <cell r="AV214">
            <v>0</v>
          </cell>
          <cell r="AW214">
            <v>3</v>
          </cell>
          <cell r="AX214">
            <v>1</v>
          </cell>
          <cell r="AY214">
            <v>4</v>
          </cell>
          <cell r="AZ214">
            <v>1</v>
          </cell>
          <cell r="BA214">
            <v>2</v>
          </cell>
          <cell r="BB214">
            <v>2</v>
          </cell>
          <cell r="BC214">
            <v>3</v>
          </cell>
          <cell r="BD214">
            <v>3</v>
          </cell>
          <cell r="BE214">
            <v>3</v>
          </cell>
        </row>
        <row r="215">
          <cell r="AR215">
            <v>0</v>
          </cell>
          <cell r="AS215">
            <v>0</v>
          </cell>
          <cell r="AT215">
            <v>0</v>
          </cell>
          <cell r="AU215">
            <v>2</v>
          </cell>
          <cell r="AV215">
            <v>0</v>
          </cell>
          <cell r="AW215">
            <v>2</v>
          </cell>
          <cell r="AX215">
            <v>0</v>
          </cell>
          <cell r="AY215">
            <v>0</v>
          </cell>
          <cell r="AZ215">
            <v>0</v>
          </cell>
          <cell r="BA215">
            <v>1</v>
          </cell>
          <cell r="BB215">
            <v>1</v>
          </cell>
          <cell r="BC215">
            <v>2</v>
          </cell>
          <cell r="BD215">
            <v>2</v>
          </cell>
          <cell r="BE215">
            <v>2</v>
          </cell>
        </row>
        <row r="216">
          <cell r="AR216">
            <v>0</v>
          </cell>
          <cell r="AS216">
            <v>0</v>
          </cell>
          <cell r="AT216">
            <v>0</v>
          </cell>
          <cell r="AU216">
            <v>1</v>
          </cell>
          <cell r="AV216">
            <v>0</v>
          </cell>
          <cell r="AW216">
            <v>1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1</v>
          </cell>
          <cell r="BD216">
            <v>1</v>
          </cell>
          <cell r="BE216">
            <v>1</v>
          </cell>
        </row>
        <row r="218">
          <cell r="AR218">
            <v>1</v>
          </cell>
          <cell r="AS218">
            <v>1</v>
          </cell>
          <cell r="AT218">
            <v>2</v>
          </cell>
          <cell r="AU218">
            <v>2</v>
          </cell>
          <cell r="AV218">
            <v>2</v>
          </cell>
          <cell r="AW218">
            <v>2</v>
          </cell>
          <cell r="AX218">
            <v>2</v>
          </cell>
          <cell r="AY218">
            <v>2</v>
          </cell>
          <cell r="AZ218">
            <v>2</v>
          </cell>
          <cell r="BA218">
            <v>2</v>
          </cell>
          <cell r="BB218">
            <v>2</v>
          </cell>
          <cell r="BC218">
            <v>1</v>
          </cell>
          <cell r="BD218">
            <v>2</v>
          </cell>
          <cell r="BE218">
            <v>2</v>
          </cell>
        </row>
        <row r="219">
          <cell r="AR219">
            <v>2</v>
          </cell>
          <cell r="AS219">
            <v>2</v>
          </cell>
          <cell r="AT219">
            <v>3</v>
          </cell>
          <cell r="AU219">
            <v>3</v>
          </cell>
          <cell r="AV219">
            <v>3</v>
          </cell>
          <cell r="AW219">
            <v>3</v>
          </cell>
          <cell r="AX219">
            <v>3</v>
          </cell>
          <cell r="AY219">
            <v>3</v>
          </cell>
          <cell r="AZ219">
            <v>3</v>
          </cell>
          <cell r="BA219">
            <v>5</v>
          </cell>
          <cell r="BB219">
            <v>5</v>
          </cell>
          <cell r="BC219">
            <v>3</v>
          </cell>
          <cell r="BD219">
            <v>3</v>
          </cell>
          <cell r="BE219">
            <v>3</v>
          </cell>
        </row>
        <row r="220">
          <cell r="AR220">
            <v>0</v>
          </cell>
          <cell r="AS220">
            <v>0</v>
          </cell>
          <cell r="AT220">
            <v>0</v>
          </cell>
          <cell r="AU220">
            <v>2</v>
          </cell>
          <cell r="AV220">
            <v>0</v>
          </cell>
          <cell r="AW220">
            <v>5</v>
          </cell>
          <cell r="AX220">
            <v>1</v>
          </cell>
          <cell r="AY220">
            <v>1</v>
          </cell>
          <cell r="AZ220">
            <v>1</v>
          </cell>
          <cell r="BA220">
            <v>3</v>
          </cell>
          <cell r="BB220">
            <v>3</v>
          </cell>
          <cell r="BC220">
            <v>4</v>
          </cell>
          <cell r="BD220">
            <v>5</v>
          </cell>
          <cell r="BE220">
            <v>5</v>
          </cell>
        </row>
        <row r="221">
          <cell r="AR221">
            <v>0</v>
          </cell>
          <cell r="AS221">
            <v>0</v>
          </cell>
          <cell r="AT221">
            <v>0</v>
          </cell>
          <cell r="AU221">
            <v>3</v>
          </cell>
          <cell r="AV221">
            <v>0</v>
          </cell>
          <cell r="AW221">
            <v>6</v>
          </cell>
          <cell r="AX221">
            <v>4</v>
          </cell>
          <cell r="AY221">
            <v>4</v>
          </cell>
          <cell r="AZ221">
            <v>4</v>
          </cell>
          <cell r="BA221">
            <v>4</v>
          </cell>
          <cell r="BB221">
            <v>4</v>
          </cell>
          <cell r="BC221">
            <v>5</v>
          </cell>
          <cell r="BD221">
            <v>6</v>
          </cell>
          <cell r="BE221">
            <v>6</v>
          </cell>
        </row>
        <row r="223">
          <cell r="AR223">
            <v>1</v>
          </cell>
          <cell r="AS223">
            <v>1</v>
          </cell>
          <cell r="AT223">
            <v>1</v>
          </cell>
          <cell r="AU223">
            <v>1</v>
          </cell>
          <cell r="AV223">
            <v>1</v>
          </cell>
          <cell r="AW223">
            <v>1</v>
          </cell>
          <cell r="AX223" t="str">
            <v>v1</v>
          </cell>
          <cell r="AY223">
            <v>1</v>
          </cell>
          <cell r="AZ223" t="str">
            <v>v1</v>
          </cell>
          <cell r="BA223">
            <v>1</v>
          </cell>
          <cell r="BB223">
            <v>1</v>
          </cell>
          <cell r="BC223">
            <v>2</v>
          </cell>
          <cell r="BD223">
            <v>1</v>
          </cell>
          <cell r="BE223">
            <v>1</v>
          </cell>
        </row>
        <row r="224">
          <cell r="AR224">
            <v>2</v>
          </cell>
          <cell r="AS224">
            <v>2</v>
          </cell>
          <cell r="AT224" t="str">
            <v>p1</v>
          </cell>
          <cell r="AU224" t="str">
            <v>p1</v>
          </cell>
          <cell r="AV224" t="str">
            <v>p1</v>
          </cell>
          <cell r="AW224" t="str">
            <v>p1</v>
          </cell>
          <cell r="AX224" t="str">
            <v>v2</v>
          </cell>
          <cell r="AY224">
            <v>2</v>
          </cell>
          <cell r="AZ224" t="str">
            <v>v2</v>
          </cell>
          <cell r="BA224">
            <v>5</v>
          </cell>
          <cell r="BB224">
            <v>5</v>
          </cell>
          <cell r="BC224">
            <v>6</v>
          </cell>
          <cell r="BD224" t="str">
            <v>p1</v>
          </cell>
          <cell r="BE224" t="str">
            <v>p1</v>
          </cell>
        </row>
        <row r="225"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>
            <v>0</v>
          </cell>
          <cell r="AW225">
            <v>4</v>
          </cell>
          <cell r="AX225" t="str">
            <v>p1</v>
          </cell>
          <cell r="AY225">
            <v>3</v>
          </cell>
          <cell r="AZ225" t="str">
            <v>p1</v>
          </cell>
          <cell r="BA225">
            <v>2</v>
          </cell>
          <cell r="BB225">
            <v>2</v>
          </cell>
          <cell r="BC225">
            <v>1</v>
          </cell>
          <cell r="BD225">
            <v>4</v>
          </cell>
          <cell r="BE225">
            <v>4</v>
          </cell>
        </row>
        <row r="226">
          <cell r="AR226">
            <v>0</v>
          </cell>
          <cell r="AS226">
            <v>0</v>
          </cell>
          <cell r="AT226">
            <v>0</v>
          </cell>
          <cell r="AU226" t="str">
            <v>p2</v>
          </cell>
          <cell r="AV226">
            <v>0</v>
          </cell>
          <cell r="AW226" t="str">
            <v>p2</v>
          </cell>
          <cell r="AX226" t="str">
            <v>p2</v>
          </cell>
          <cell r="AY226">
            <v>4</v>
          </cell>
          <cell r="AZ226" t="str">
            <v>p2</v>
          </cell>
          <cell r="BA226">
            <v>3</v>
          </cell>
          <cell r="BB226">
            <v>3</v>
          </cell>
          <cell r="BC226">
            <v>5</v>
          </cell>
          <cell r="BD226" t="str">
            <v>p2</v>
          </cell>
          <cell r="BE226" t="str">
            <v>p2</v>
          </cell>
        </row>
        <row r="228">
          <cell r="AR228">
            <v>0</v>
          </cell>
          <cell r="AS228">
            <v>1</v>
          </cell>
          <cell r="AT228">
            <v>1</v>
          </cell>
          <cell r="AU228">
            <v>1</v>
          </cell>
          <cell r="AV228">
            <v>1</v>
          </cell>
          <cell r="AW228">
            <v>1</v>
          </cell>
          <cell r="AX228" t="str">
            <v>v1</v>
          </cell>
          <cell r="AY228">
            <v>0</v>
          </cell>
          <cell r="AZ228" t="str">
            <v>v1</v>
          </cell>
          <cell r="BA228">
            <v>1</v>
          </cell>
          <cell r="BB228">
            <v>1</v>
          </cell>
          <cell r="BC228">
            <v>2</v>
          </cell>
          <cell r="BD228">
            <v>1</v>
          </cell>
          <cell r="BE228">
            <v>1</v>
          </cell>
        </row>
        <row r="229">
          <cell r="AR229">
            <v>0</v>
          </cell>
          <cell r="AS229">
            <v>2</v>
          </cell>
          <cell r="AT229" t="str">
            <v>v1</v>
          </cell>
          <cell r="AU229" t="str">
            <v>v1</v>
          </cell>
          <cell r="AV229" t="str">
            <v>v1</v>
          </cell>
          <cell r="AW229" t="str">
            <v>v1</v>
          </cell>
          <cell r="AX229" t="str">
            <v>p2</v>
          </cell>
          <cell r="AY229">
            <v>0</v>
          </cell>
          <cell r="AZ229" t="str">
            <v>p2</v>
          </cell>
          <cell r="BA229">
            <v>4</v>
          </cell>
          <cell r="BB229">
            <v>4</v>
          </cell>
          <cell r="BC229">
            <v>3</v>
          </cell>
          <cell r="BD229" t="str">
            <v>v1</v>
          </cell>
          <cell r="BE229" t="str">
            <v>v1</v>
          </cell>
        </row>
        <row r="230"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>
            <v>0</v>
          </cell>
          <cell r="AW230">
            <v>4</v>
          </cell>
          <cell r="AX230" t="str">
            <v>v2</v>
          </cell>
          <cell r="AY230">
            <v>0</v>
          </cell>
          <cell r="AZ230" t="str">
            <v>v2</v>
          </cell>
          <cell r="BA230">
            <v>0</v>
          </cell>
          <cell r="BB230">
            <v>3</v>
          </cell>
          <cell r="BC230">
            <v>4</v>
          </cell>
          <cell r="BD230">
            <v>4</v>
          </cell>
          <cell r="BE230">
            <v>4</v>
          </cell>
        </row>
        <row r="231">
          <cell r="AR231">
            <v>0</v>
          </cell>
          <cell r="AS231">
            <v>0</v>
          </cell>
          <cell r="AT231">
            <v>0</v>
          </cell>
          <cell r="AU231" t="str">
            <v>v2</v>
          </cell>
          <cell r="AV231">
            <v>0</v>
          </cell>
          <cell r="AW231" t="str">
            <v>v2</v>
          </cell>
          <cell r="AX231" t="str">
            <v>p1</v>
          </cell>
          <cell r="AY231">
            <v>0</v>
          </cell>
          <cell r="AZ231" t="str">
            <v>p1</v>
          </cell>
          <cell r="BA231">
            <v>0</v>
          </cell>
          <cell r="BB231">
            <v>5</v>
          </cell>
          <cell r="BC231">
            <v>6</v>
          </cell>
          <cell r="BD231" t="str">
            <v>v2</v>
          </cell>
          <cell r="BE231" t="str">
            <v>v2</v>
          </cell>
        </row>
        <row r="233"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</v>
          </cell>
          <cell r="BC233">
            <v>0</v>
          </cell>
          <cell r="BD233" t="str">
            <v>1p1</v>
          </cell>
          <cell r="BE233" t="str">
            <v>1p1</v>
          </cell>
        </row>
        <row r="234"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4</v>
          </cell>
          <cell r="BC234">
            <v>0</v>
          </cell>
          <cell r="BD234" t="str">
            <v>1p2</v>
          </cell>
          <cell r="BE234" t="str">
            <v>1p2</v>
          </cell>
        </row>
        <row r="235"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1</v>
          </cell>
          <cell r="BC235">
            <v>0</v>
          </cell>
          <cell r="BD235">
            <v>0</v>
          </cell>
          <cell r="BE235" t="str">
            <v>-</v>
          </cell>
        </row>
        <row r="236"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3</v>
          </cell>
          <cell r="BC236">
            <v>0</v>
          </cell>
          <cell r="BD236">
            <v>0</v>
          </cell>
          <cell r="BE236" t="str">
            <v>-</v>
          </cell>
        </row>
        <row r="238"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1</v>
          </cell>
          <cell r="BC238">
            <v>0</v>
          </cell>
          <cell r="BD238">
            <v>0</v>
          </cell>
          <cell r="BE238" t="str">
            <v>2p1</v>
          </cell>
        </row>
        <row r="239"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2</v>
          </cell>
          <cell r="BC239">
            <v>0</v>
          </cell>
          <cell r="BD239">
            <v>0</v>
          </cell>
          <cell r="BE239" t="str">
            <v>2p2</v>
          </cell>
        </row>
        <row r="240"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4</v>
          </cell>
          <cell r="BC240">
            <v>0</v>
          </cell>
          <cell r="BD240">
            <v>0</v>
          </cell>
          <cell r="BE240" t="str">
            <v>3p1</v>
          </cell>
        </row>
        <row r="241"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5</v>
          </cell>
          <cell r="BC241">
            <v>0</v>
          </cell>
          <cell r="BD241">
            <v>0</v>
          </cell>
          <cell r="BE241" t="str">
            <v>3p2</v>
          </cell>
        </row>
        <row r="243">
          <cell r="AR243">
            <v>1</v>
          </cell>
          <cell r="AS243">
            <v>1</v>
          </cell>
          <cell r="AT243">
            <v>1</v>
          </cell>
          <cell r="AU243">
            <v>1</v>
          </cell>
          <cell r="AV243">
            <v>1</v>
          </cell>
          <cell r="AW243">
            <v>1</v>
          </cell>
          <cell r="AX243">
            <v>1</v>
          </cell>
          <cell r="AY243">
            <v>1</v>
          </cell>
          <cell r="AZ243">
            <v>1</v>
          </cell>
          <cell r="BA243">
            <v>1</v>
          </cell>
          <cell r="BB243">
            <v>1</v>
          </cell>
          <cell r="BC243">
            <v>1</v>
          </cell>
          <cell r="BD243">
            <v>1</v>
          </cell>
          <cell r="BE243">
            <v>1</v>
          </cell>
        </row>
        <row r="244">
          <cell r="AR244" t="str">
            <v>-</v>
          </cell>
          <cell r="AS244" t="str">
            <v>-</v>
          </cell>
          <cell r="AT244" t="str">
            <v>-</v>
          </cell>
          <cell r="AU244">
            <v>4</v>
          </cell>
          <cell r="AV244" t="str">
            <v>-</v>
          </cell>
          <cell r="AW244">
            <v>1</v>
          </cell>
          <cell r="AX244">
            <v>1</v>
          </cell>
          <cell r="AY244">
            <v>1</v>
          </cell>
          <cell r="AZ244">
            <v>1</v>
          </cell>
          <cell r="BA244">
            <v>1</v>
          </cell>
          <cell r="BB244">
            <v>1</v>
          </cell>
          <cell r="BC244">
            <v>1</v>
          </cell>
          <cell r="BD244">
            <v>1</v>
          </cell>
          <cell r="BE244">
            <v>1</v>
          </cell>
        </row>
        <row r="245">
          <cell r="BC245">
            <v>1</v>
          </cell>
        </row>
        <row r="246">
          <cell r="AR246">
            <v>2</v>
          </cell>
          <cell r="AS246">
            <v>2</v>
          </cell>
          <cell r="AT246">
            <v>2</v>
          </cell>
          <cell r="AU246">
            <v>2</v>
          </cell>
          <cell r="AV246">
            <v>2</v>
          </cell>
          <cell r="AW246">
            <v>2</v>
          </cell>
          <cell r="AX246">
            <v>2</v>
          </cell>
          <cell r="AY246">
            <v>2</v>
          </cell>
          <cell r="AZ246">
            <v>2</v>
          </cell>
          <cell r="BA246">
            <v>2</v>
          </cell>
          <cell r="BB246">
            <v>2</v>
          </cell>
          <cell r="BC246">
            <v>2</v>
          </cell>
          <cell r="BD246">
            <v>2</v>
          </cell>
          <cell r="BE246">
            <v>2</v>
          </cell>
        </row>
        <row r="247">
          <cell r="AR247" t="str">
            <v>-</v>
          </cell>
          <cell r="AS247" t="str">
            <v>-</v>
          </cell>
          <cell r="AT247" t="str">
            <v>-</v>
          </cell>
          <cell r="AU247">
            <v>5</v>
          </cell>
          <cell r="AV247" t="str">
            <v>-</v>
          </cell>
          <cell r="AW247">
            <v>2</v>
          </cell>
          <cell r="AX247">
            <v>2</v>
          </cell>
          <cell r="AY247">
            <v>2</v>
          </cell>
          <cell r="AZ247">
            <v>2</v>
          </cell>
          <cell r="BA247">
            <v>2</v>
          </cell>
          <cell r="BB247">
            <v>2</v>
          </cell>
          <cell r="BC247">
            <v>2</v>
          </cell>
          <cell r="BD247">
            <v>2</v>
          </cell>
          <cell r="BE247">
            <v>2</v>
          </cell>
        </row>
        <row r="248">
          <cell r="BC248">
            <v>2</v>
          </cell>
        </row>
        <row r="249">
          <cell r="AS249">
            <v>3</v>
          </cell>
          <cell r="AT249">
            <v>3</v>
          </cell>
          <cell r="AU249">
            <v>3</v>
          </cell>
          <cell r="AV249">
            <v>3</v>
          </cell>
          <cell r="AW249">
            <v>3</v>
          </cell>
          <cell r="AX249">
            <v>3</v>
          </cell>
          <cell r="AY249" t="str">
            <v>-</v>
          </cell>
          <cell r="AZ249">
            <v>3</v>
          </cell>
          <cell r="BA249">
            <v>3</v>
          </cell>
          <cell r="BB249">
            <v>3</v>
          </cell>
          <cell r="BC249" t="str">
            <v>-</v>
          </cell>
          <cell r="BD249">
            <v>3</v>
          </cell>
          <cell r="BE249">
            <v>3</v>
          </cell>
        </row>
        <row r="250">
          <cell r="AS250" t="str">
            <v>-</v>
          </cell>
          <cell r="AT250" t="str">
            <v>-</v>
          </cell>
          <cell r="AU250">
            <v>6</v>
          </cell>
          <cell r="AV250" t="str">
            <v>-</v>
          </cell>
          <cell r="AW250">
            <v>3</v>
          </cell>
          <cell r="AX250">
            <v>3</v>
          </cell>
          <cell r="AY250" t="str">
            <v>-</v>
          </cell>
          <cell r="AZ250">
            <v>3</v>
          </cell>
          <cell r="BA250" t="str">
            <v>-</v>
          </cell>
          <cell r="BB250">
            <v>3</v>
          </cell>
          <cell r="BC250" t="str">
            <v>-</v>
          </cell>
          <cell r="BD250">
            <v>3</v>
          </cell>
          <cell r="BE250">
            <v>3</v>
          </cell>
        </row>
        <row r="251">
          <cell r="BC251" t="str">
            <v>-</v>
          </cell>
        </row>
        <row r="252">
          <cell r="AS252" t="str">
            <v>-</v>
          </cell>
          <cell r="AT252" t="str">
            <v>-</v>
          </cell>
          <cell r="AU252" t="str">
            <v>-</v>
          </cell>
          <cell r="AV252" t="str">
            <v>-</v>
          </cell>
          <cell r="AW252" t="str">
            <v>-</v>
          </cell>
          <cell r="AX252" t="str">
            <v>-</v>
          </cell>
          <cell r="AY252" t="str">
            <v>-</v>
          </cell>
          <cell r="AZ252" t="str">
            <v>-</v>
          </cell>
          <cell r="BA252" t="str">
            <v>-</v>
          </cell>
          <cell r="BB252">
            <v>4</v>
          </cell>
          <cell r="BC252" t="str">
            <v>-</v>
          </cell>
          <cell r="BD252" t="str">
            <v>F</v>
          </cell>
          <cell r="BE252" t="str">
            <v>F</v>
          </cell>
        </row>
        <row r="253">
          <cell r="AS253" t="str">
            <v>-</v>
          </cell>
          <cell r="AT253" t="str">
            <v>-</v>
          </cell>
          <cell r="AU253" t="str">
            <v>-</v>
          </cell>
          <cell r="AV253" t="str">
            <v>-</v>
          </cell>
          <cell r="AW253" t="str">
            <v>-</v>
          </cell>
          <cell r="AX253" t="str">
            <v>-</v>
          </cell>
          <cell r="AY253" t="str">
            <v>-</v>
          </cell>
          <cell r="AZ253" t="str">
            <v>-</v>
          </cell>
          <cell r="BA253" t="str">
            <v>-</v>
          </cell>
          <cell r="BB253">
            <v>4</v>
          </cell>
          <cell r="BC253" t="str">
            <v>-</v>
          </cell>
          <cell r="BD253" t="str">
            <v>-</v>
          </cell>
          <cell r="BE253" t="str">
            <v>-</v>
          </cell>
        </row>
        <row r="254">
          <cell r="BC254" t="str">
            <v>-</v>
          </cell>
        </row>
        <row r="255">
          <cell r="AS255" t="str">
            <v>-</v>
          </cell>
          <cell r="AT255" t="str">
            <v>-</v>
          </cell>
          <cell r="AU255" t="str">
            <v>-</v>
          </cell>
          <cell r="AV255" t="str">
            <v>-</v>
          </cell>
          <cell r="AW255" t="str">
            <v>-</v>
          </cell>
          <cell r="AX255" t="str">
            <v>-</v>
          </cell>
          <cell r="AY255" t="str">
            <v>-</v>
          </cell>
          <cell r="AZ255" t="str">
            <v>-</v>
          </cell>
          <cell r="BA255" t="str">
            <v>-</v>
          </cell>
          <cell r="BB255">
            <v>5</v>
          </cell>
          <cell r="BC255" t="str">
            <v>-</v>
          </cell>
          <cell r="BD255" t="str">
            <v>-</v>
          </cell>
          <cell r="BE255" t="str">
            <v>C</v>
          </cell>
        </row>
        <row r="256">
          <cell r="AS256" t="str">
            <v>-</v>
          </cell>
          <cell r="AT256" t="str">
            <v>-</v>
          </cell>
          <cell r="AU256" t="str">
            <v>-</v>
          </cell>
          <cell r="AV256" t="str">
            <v>-</v>
          </cell>
          <cell r="AW256" t="str">
            <v>-</v>
          </cell>
          <cell r="AX256" t="str">
            <v>-</v>
          </cell>
          <cell r="AY256" t="str">
            <v>-</v>
          </cell>
          <cell r="AZ256" t="str">
            <v>-</v>
          </cell>
          <cell r="BA256" t="str">
            <v>-</v>
          </cell>
          <cell r="BB256">
            <v>5</v>
          </cell>
          <cell r="BC256" t="str">
            <v>-</v>
          </cell>
          <cell r="BD256" t="str">
            <v>-</v>
          </cell>
          <cell r="BE256" t="str">
            <v>C</v>
          </cell>
        </row>
        <row r="258"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AR259">
            <v>2</v>
          </cell>
          <cell r="AS259">
            <v>2</v>
          </cell>
          <cell r="AT259">
            <v>2</v>
          </cell>
          <cell r="AU259">
            <v>2</v>
          </cell>
          <cell r="AV259">
            <v>2</v>
          </cell>
          <cell r="AW259">
            <v>2</v>
          </cell>
          <cell r="AX259">
            <v>2</v>
          </cell>
          <cell r="AY259">
            <v>2</v>
          </cell>
          <cell r="AZ259">
            <v>2</v>
          </cell>
          <cell r="BA259">
            <v>2</v>
          </cell>
          <cell r="BB259">
            <v>2</v>
          </cell>
          <cell r="BC259">
            <v>2</v>
          </cell>
          <cell r="BD259">
            <v>2</v>
          </cell>
          <cell r="BE259">
            <v>2</v>
          </cell>
        </row>
        <row r="260">
          <cell r="AR260" t="str">
            <v>_</v>
          </cell>
          <cell r="AS260" t="str">
            <v>_</v>
          </cell>
          <cell r="AT260">
            <v>3</v>
          </cell>
          <cell r="AU260">
            <v>3</v>
          </cell>
          <cell r="AV260">
            <v>3</v>
          </cell>
          <cell r="AW260">
            <v>3</v>
          </cell>
          <cell r="AX260">
            <v>3</v>
          </cell>
          <cell r="AY260">
            <v>3</v>
          </cell>
          <cell r="AZ260">
            <v>3</v>
          </cell>
          <cell r="BA260">
            <v>3</v>
          </cell>
          <cell r="BB260">
            <v>3</v>
          </cell>
          <cell r="BC260">
            <v>3</v>
          </cell>
          <cell r="BD260">
            <v>3</v>
          </cell>
          <cell r="BE260">
            <v>3</v>
          </cell>
        </row>
        <row r="261">
          <cell r="AR261" t="str">
            <v>_</v>
          </cell>
          <cell r="AS261" t="str">
            <v>_</v>
          </cell>
          <cell r="AT261" t="str">
            <v>_</v>
          </cell>
          <cell r="AU261" t="str">
            <v>_</v>
          </cell>
          <cell r="AV261" t="str">
            <v>_</v>
          </cell>
          <cell r="AW261">
            <v>1</v>
          </cell>
          <cell r="AX261">
            <v>4</v>
          </cell>
          <cell r="AY261">
            <v>4</v>
          </cell>
          <cell r="AZ261">
            <v>4</v>
          </cell>
          <cell r="BA261">
            <v>4</v>
          </cell>
          <cell r="BB261">
            <v>4</v>
          </cell>
          <cell r="BC261">
            <v>1</v>
          </cell>
          <cell r="BD261">
            <v>4</v>
          </cell>
          <cell r="BE261">
            <v>1</v>
          </cell>
        </row>
        <row r="262">
          <cell r="AR262" t="str">
            <v>_</v>
          </cell>
          <cell r="AS262" t="str">
            <v>_</v>
          </cell>
          <cell r="AT262" t="str">
            <v>_</v>
          </cell>
          <cell r="AU262" t="str">
            <v>_</v>
          </cell>
          <cell r="AV262" t="str">
            <v>_</v>
          </cell>
          <cell r="AW262">
            <v>2</v>
          </cell>
          <cell r="AX262" t="str">
            <v>_</v>
          </cell>
          <cell r="AY262" t="str">
            <v>_</v>
          </cell>
          <cell r="AZ262" t="str">
            <v>_</v>
          </cell>
          <cell r="BA262">
            <v>5</v>
          </cell>
          <cell r="BB262">
            <v>5</v>
          </cell>
          <cell r="BC262">
            <v>2</v>
          </cell>
          <cell r="BD262">
            <v>5</v>
          </cell>
          <cell r="BE262">
            <v>2</v>
          </cell>
        </row>
        <row r="263">
          <cell r="AR263" t="str">
            <v>_</v>
          </cell>
          <cell r="AS263" t="str">
            <v>_</v>
          </cell>
          <cell r="AT263" t="str">
            <v>_</v>
          </cell>
          <cell r="AU263" t="str">
            <v>_</v>
          </cell>
          <cell r="AV263" t="str">
            <v>_</v>
          </cell>
          <cell r="AW263">
            <v>3</v>
          </cell>
          <cell r="AX263" t="str">
            <v>_</v>
          </cell>
          <cell r="AY263" t="str">
            <v>_</v>
          </cell>
          <cell r="AZ263" t="str">
            <v>_</v>
          </cell>
          <cell r="BA263" t="str">
            <v>_</v>
          </cell>
          <cell r="BB263" t="str">
            <v>_</v>
          </cell>
          <cell r="BC263">
            <v>3</v>
          </cell>
          <cell r="BD263">
            <v>6</v>
          </cell>
          <cell r="BE263">
            <v>3</v>
          </cell>
        </row>
        <row r="267">
          <cell r="AU267" t="str">
            <v>BB</v>
          </cell>
          <cell r="BE267" t="str">
            <v>AA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rage"/>
      <sheetName val="Match"/>
      <sheetName val="Classement impression"/>
      <sheetName val="Feuille de résultat"/>
      <sheetName val="Engagement tour suivant"/>
      <sheetName val="Joueurs"/>
    </sheetNames>
    <sheetDataSet>
      <sheetData sheetId="0">
        <row r="27">
          <cell r="P27" t="str">
            <v>Eliminatoire 1er tour</v>
          </cell>
        </row>
        <row r="28">
          <cell r="P28" t="str">
            <v>Eliminatoire 2ème tour</v>
          </cell>
        </row>
        <row r="29">
          <cell r="P29" t="str">
            <v>Eliminatoire 3ème tour</v>
          </cell>
        </row>
        <row r="30">
          <cell r="P30" t="str">
            <v>Quart de finale</v>
          </cell>
        </row>
        <row r="31">
          <cell r="P31" t="str">
            <v>Demi finale</v>
          </cell>
        </row>
        <row r="32">
          <cell r="P32" t="str">
            <v>Finale Oise</v>
          </cell>
        </row>
        <row r="33">
          <cell r="P33" t="str">
            <v>Finale Picardie</v>
          </cell>
        </row>
        <row r="34">
          <cell r="P34" t="str">
            <v>Finale secteur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lemat.org/FFBI/sif/?cs=4.f2ac1f64f1479ed81c3d1f41278044ddb8899300d795588dc00a0322c751353dff5bdccd20d832e16fe14af0c4ae47b56bfe0103a7c02537f5038e9ccf1c51f6cd8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tabSelected="1" zoomScale="80" zoomScaleNormal="80" workbookViewId="0"/>
  </sheetViews>
  <sheetFormatPr baseColWidth="10" defaultColWidth="11.42578125" defaultRowHeight="14.25" x14ac:dyDescent="0.25"/>
  <cols>
    <col min="1" max="1" width="4" style="91" bestFit="1" customWidth="1"/>
    <col min="2" max="2" width="34.7109375" style="91" customWidth="1"/>
    <col min="3" max="3" width="13.7109375" style="91" customWidth="1"/>
    <col min="4" max="4" width="13" style="91" customWidth="1"/>
    <col min="5" max="5" width="18.7109375" style="91" customWidth="1"/>
    <col min="6" max="6" width="7.85546875" style="91" bestFit="1" customWidth="1"/>
    <col min="7" max="7" width="18.7109375" style="91" bestFit="1" customWidth="1"/>
    <col min="8" max="8" width="47.28515625" style="91" bestFit="1" customWidth="1"/>
    <col min="9" max="9" width="9.7109375" style="91" customWidth="1"/>
    <col min="10" max="10" width="13.140625" style="91" hidden="1" customWidth="1"/>
    <col min="11" max="11" width="11.7109375" style="91" hidden="1" customWidth="1"/>
    <col min="12" max="12" width="47.28515625" style="91" hidden="1" customWidth="1"/>
    <col min="13" max="13" width="5.140625" style="91" hidden="1" customWidth="1"/>
    <col min="14" max="16" width="11.42578125" style="91" hidden="1" customWidth="1"/>
    <col min="17" max="17" width="38" style="91" hidden="1" customWidth="1"/>
    <col min="18" max="18" width="20.7109375" style="91" hidden="1" customWidth="1"/>
    <col min="19" max="19" width="6.42578125" style="91" hidden="1" customWidth="1"/>
    <col min="20" max="20" width="24.7109375" style="91" hidden="1" customWidth="1"/>
    <col min="21" max="22" width="5.140625" style="91" hidden="1" customWidth="1"/>
    <col min="23" max="23" width="3.85546875" style="91" hidden="1" customWidth="1"/>
    <col min="24" max="54" width="11.42578125" style="91" customWidth="1"/>
    <col min="55" max="16384" width="11.42578125" style="91"/>
  </cols>
  <sheetData>
    <row r="1" spans="1:19" ht="15" customHeight="1" x14ac:dyDescent="0.25"/>
    <row r="2" spans="1:19" ht="15" customHeight="1" x14ac:dyDescent="0.25">
      <c r="B2" s="281" t="s">
        <v>0</v>
      </c>
      <c r="C2" s="281"/>
      <c r="H2" s="111" t="s">
        <v>1</v>
      </c>
    </row>
    <row r="3" spans="1:19" ht="15" customHeight="1" x14ac:dyDescent="0.25">
      <c r="H3" s="112"/>
      <c r="S3" s="113">
        <f>IF(ISBLANK(H3),0,1)</f>
        <v>0</v>
      </c>
    </row>
    <row r="4" spans="1:19" ht="15" customHeight="1" x14ac:dyDescent="0.25">
      <c r="G4" s="92"/>
      <c r="H4" s="92"/>
      <c r="I4" s="92"/>
      <c r="J4" s="92"/>
      <c r="K4" s="92"/>
      <c r="L4" s="92"/>
      <c r="M4" s="92"/>
      <c r="N4" s="92"/>
      <c r="O4" s="92"/>
      <c r="S4" s="113">
        <f t="shared" ref="S4:S13" si="0">IF(ISBLANK(H4),0,1)</f>
        <v>0</v>
      </c>
    </row>
    <row r="5" spans="1:19" ht="15" customHeight="1" x14ac:dyDescent="0.25">
      <c r="B5" s="93" t="s">
        <v>3</v>
      </c>
      <c r="C5" s="93" t="s">
        <v>4</v>
      </c>
      <c r="D5" s="94"/>
      <c r="E5" s="112"/>
      <c r="F5" s="114"/>
      <c r="G5" s="114" t="s">
        <v>5</v>
      </c>
      <c r="H5" s="112" t="s">
        <v>6</v>
      </c>
      <c r="I5" s="92"/>
      <c r="J5" s="95"/>
      <c r="K5" s="95"/>
      <c r="L5" s="92"/>
      <c r="M5" s="95"/>
      <c r="N5" s="95"/>
      <c r="O5" s="92"/>
      <c r="Q5" s="91">
        <v>6</v>
      </c>
      <c r="S5" s="113">
        <f>IF(ISBLANK(H5),0,1)</f>
        <v>1</v>
      </c>
    </row>
    <row r="6" spans="1:19" ht="15" customHeight="1" x14ac:dyDescent="0.25">
      <c r="A6" s="91">
        <v>1</v>
      </c>
      <c r="B6" s="261" t="str">
        <f>IF(C6="","",VLOOKUP(C6,Joueurs!A:D,2,FALSE))</f>
        <v/>
      </c>
      <c r="C6" s="96"/>
      <c r="D6" s="97"/>
      <c r="E6" s="112"/>
      <c r="F6" s="114"/>
      <c r="G6" s="114" t="s">
        <v>8</v>
      </c>
      <c r="H6" s="96"/>
      <c r="I6" s="95"/>
      <c r="J6" s="95"/>
      <c r="K6" s="95"/>
      <c r="L6" s="95"/>
      <c r="M6" s="95"/>
      <c r="N6" s="95"/>
      <c r="O6" s="92"/>
      <c r="S6" s="113">
        <f t="shared" si="0"/>
        <v>0</v>
      </c>
    </row>
    <row r="7" spans="1:19" ht="15" customHeight="1" x14ac:dyDescent="0.25">
      <c r="A7" s="91">
        <v>2</v>
      </c>
      <c r="B7" s="261" t="str">
        <f>IF(C7="","",VLOOKUP(C7,Joueurs!A:D,2,FALSE))</f>
        <v/>
      </c>
      <c r="C7" s="96"/>
      <c r="D7" s="98"/>
      <c r="G7" s="112" t="s">
        <v>11</v>
      </c>
      <c r="H7" s="96"/>
      <c r="I7" s="92"/>
      <c r="J7" s="92"/>
      <c r="K7" s="95"/>
      <c r="L7" s="112"/>
      <c r="Q7" s="115" t="s">
        <v>13</v>
      </c>
      <c r="S7" s="113">
        <f t="shared" si="0"/>
        <v>0</v>
      </c>
    </row>
    <row r="8" spans="1:19" ht="15" customHeight="1" x14ac:dyDescent="0.25">
      <c r="A8" s="91">
        <v>3</v>
      </c>
      <c r="B8" s="261" t="str">
        <f>IF(C8="","",VLOOKUP(C8,Joueurs!A:D,2,FALSE))</f>
        <v/>
      </c>
      <c r="C8" s="96"/>
      <c r="D8" s="97"/>
      <c r="E8" s="112"/>
      <c r="F8" s="114"/>
      <c r="G8" s="112" t="s">
        <v>15</v>
      </c>
      <c r="H8" s="96"/>
      <c r="I8" s="95"/>
      <c r="J8" s="95"/>
      <c r="K8" s="95"/>
      <c r="L8" s="112"/>
      <c r="Q8" s="115" t="s">
        <v>17</v>
      </c>
      <c r="S8" s="113">
        <f t="shared" si="0"/>
        <v>0</v>
      </c>
    </row>
    <row r="9" spans="1:19" ht="15" customHeight="1" x14ac:dyDescent="0.25">
      <c r="A9" s="91">
        <v>4</v>
      </c>
      <c r="B9" s="261" t="str">
        <f>IF(C9="","",VLOOKUP(C9,Joueurs!A:D,2,FALSE))</f>
        <v/>
      </c>
      <c r="C9" s="96"/>
      <c r="D9" s="97"/>
      <c r="G9" s="114" t="s">
        <v>19</v>
      </c>
      <c r="H9" s="99"/>
      <c r="I9" s="95"/>
      <c r="J9" s="92"/>
      <c r="K9" s="92"/>
      <c r="L9" s="112"/>
      <c r="Q9" s="115" t="s">
        <v>20</v>
      </c>
      <c r="S9" s="113">
        <f t="shared" si="0"/>
        <v>0</v>
      </c>
    </row>
    <row r="10" spans="1:19" ht="15" customHeight="1" x14ac:dyDescent="0.25">
      <c r="A10" s="91">
        <v>5</v>
      </c>
      <c r="B10" s="261" t="str">
        <f>IF(C10="","",VLOOKUP(C10,Joueurs!A:D,2,FALSE))</f>
        <v/>
      </c>
      <c r="C10" s="96"/>
      <c r="D10" s="97"/>
      <c r="L10" s="112"/>
      <c r="Q10" s="115" t="s">
        <v>22</v>
      </c>
      <c r="S10" s="113">
        <f t="shared" si="0"/>
        <v>0</v>
      </c>
    </row>
    <row r="11" spans="1:19" ht="15" customHeight="1" x14ac:dyDescent="0.25">
      <c r="A11" s="91">
        <v>6</v>
      </c>
      <c r="B11" s="261" t="str">
        <f>IF(C11="","",VLOOKUP(C11,Joueurs!A:D,2,FALSE))</f>
        <v/>
      </c>
      <c r="C11" s="96"/>
      <c r="D11" s="97"/>
      <c r="I11" s="103"/>
      <c r="L11" s="112"/>
      <c r="Q11" s="115" t="s">
        <v>24</v>
      </c>
      <c r="S11" s="113">
        <f t="shared" si="0"/>
        <v>0</v>
      </c>
    </row>
    <row r="12" spans="1:19" ht="15" customHeight="1" x14ac:dyDescent="0.25">
      <c r="A12" s="94"/>
      <c r="B12" s="100"/>
      <c r="C12" s="97"/>
      <c r="D12" s="97"/>
      <c r="E12" s="92"/>
      <c r="F12" s="92"/>
      <c r="G12" s="92"/>
      <c r="L12" s="112"/>
      <c r="Q12" s="115" t="s">
        <v>25</v>
      </c>
      <c r="S12" s="113">
        <f t="shared" si="0"/>
        <v>0</v>
      </c>
    </row>
    <row r="13" spans="1:19" ht="15" customHeight="1" x14ac:dyDescent="0.25">
      <c r="A13" s="94"/>
      <c r="B13" s="100"/>
      <c r="C13" s="97"/>
      <c r="D13" s="97"/>
      <c r="E13" s="92"/>
      <c r="F13" s="92"/>
      <c r="G13" s="92" t="s">
        <v>26</v>
      </c>
      <c r="H13" s="101"/>
      <c r="I13" s="103"/>
      <c r="J13" s="92"/>
      <c r="K13" s="92"/>
      <c r="L13" s="112"/>
      <c r="Q13" s="115" t="s">
        <v>27</v>
      </c>
      <c r="S13" s="113">
        <f t="shared" si="0"/>
        <v>0</v>
      </c>
    </row>
    <row r="14" spans="1:19" ht="15" customHeight="1" x14ac:dyDescent="0.25">
      <c r="B14" s="102"/>
      <c r="C14" s="102"/>
      <c r="D14" s="102"/>
      <c r="E14" s="92"/>
      <c r="F14" s="92"/>
      <c r="G14" s="92"/>
      <c r="I14" s="92"/>
      <c r="J14" s="92"/>
      <c r="K14" s="92"/>
      <c r="Q14" s="115" t="s">
        <v>28</v>
      </c>
    </row>
    <row r="15" spans="1:19" ht="15" customHeight="1" x14ac:dyDescent="0.25">
      <c r="B15" s="102"/>
      <c r="C15" s="102"/>
      <c r="D15" s="102"/>
      <c r="E15" s="92"/>
      <c r="F15" s="92"/>
      <c r="G15" s="92"/>
      <c r="I15" s="92"/>
      <c r="J15" s="106"/>
      <c r="K15" s="92"/>
      <c r="L15" s="112" t="s">
        <v>29</v>
      </c>
      <c r="M15" s="91">
        <v>2</v>
      </c>
      <c r="Q15" s="115" t="s">
        <v>16</v>
      </c>
      <c r="S15" s="116">
        <f>SUM(S3:S14)</f>
        <v>1</v>
      </c>
    </row>
    <row r="16" spans="1:19" ht="15" customHeight="1" x14ac:dyDescent="0.25">
      <c r="B16" s="102"/>
      <c r="C16" s="102"/>
      <c r="D16" s="102"/>
      <c r="E16" s="92"/>
      <c r="F16" s="92"/>
      <c r="G16" s="92"/>
      <c r="I16" s="282"/>
      <c r="J16" s="282"/>
      <c r="K16" s="92"/>
      <c r="L16" s="112" t="s">
        <v>30</v>
      </c>
      <c r="M16" s="91">
        <v>3</v>
      </c>
      <c r="Q16" s="115" t="s">
        <v>31</v>
      </c>
    </row>
    <row r="17" spans="1:19" ht="15" customHeight="1" x14ac:dyDescent="0.25">
      <c r="B17" s="102"/>
      <c r="C17" s="102"/>
      <c r="D17" s="102"/>
      <c r="E17" s="92"/>
      <c r="F17" s="103" t="s">
        <v>32</v>
      </c>
      <c r="G17" s="103" t="str">
        <f>IF(H7="","",R49)</f>
        <v/>
      </c>
      <c r="I17" s="92"/>
      <c r="K17" s="92"/>
      <c r="L17" s="112" t="s">
        <v>33</v>
      </c>
      <c r="M17" s="91">
        <v>4</v>
      </c>
      <c r="Q17" s="115" t="s">
        <v>34</v>
      </c>
    </row>
    <row r="18" spans="1:19" ht="15" customHeight="1" x14ac:dyDescent="0.25">
      <c r="B18" s="102"/>
      <c r="C18" s="102"/>
      <c r="D18" s="102"/>
      <c r="E18" s="92"/>
      <c r="F18" s="92"/>
      <c r="G18" s="92" t="str">
        <f>IF(H7="","",S49)</f>
        <v/>
      </c>
      <c r="I18" s="130"/>
      <c r="K18" s="92"/>
      <c r="L18" s="112" t="s">
        <v>35</v>
      </c>
      <c r="M18" s="91">
        <v>5</v>
      </c>
      <c r="Q18" s="115" t="s">
        <v>36</v>
      </c>
    </row>
    <row r="19" spans="1:19" ht="15" customHeight="1" x14ac:dyDescent="0.25">
      <c r="B19" s="104"/>
      <c r="C19" s="104"/>
      <c r="D19" s="104"/>
      <c r="E19" s="130"/>
      <c r="F19" s="130"/>
      <c r="G19" s="130"/>
      <c r="H19" s="105"/>
      <c r="I19" s="92"/>
      <c r="J19" s="106"/>
      <c r="K19" s="92"/>
      <c r="L19" s="112" t="s">
        <v>2</v>
      </c>
      <c r="M19" s="91">
        <v>6</v>
      </c>
    </row>
    <row r="20" spans="1:19" ht="15" customHeight="1" x14ac:dyDescent="0.25">
      <c r="B20" s="104"/>
      <c r="C20" s="104"/>
      <c r="D20" s="104"/>
      <c r="E20" s="130"/>
      <c r="F20" s="130"/>
      <c r="G20" s="130"/>
      <c r="H20" s="105"/>
      <c r="I20" s="282"/>
      <c r="J20" s="282"/>
      <c r="K20" s="92"/>
    </row>
    <row r="21" spans="1:19" ht="15" customHeight="1" x14ac:dyDescent="0.25">
      <c r="B21" s="104"/>
      <c r="C21" s="104"/>
      <c r="D21" s="104"/>
      <c r="E21" s="130"/>
      <c r="F21" s="130"/>
      <c r="G21" s="130"/>
      <c r="H21" s="105"/>
      <c r="I21" s="117"/>
      <c r="J21" s="92"/>
      <c r="K21" s="92"/>
      <c r="Q21" s="115" t="s">
        <v>37</v>
      </c>
    </row>
    <row r="22" spans="1:19" ht="15" customHeight="1" x14ac:dyDescent="0.25">
      <c r="A22" s="118">
        <v>20</v>
      </c>
      <c r="B22" s="102" t="s">
        <v>38</v>
      </c>
      <c r="C22" s="104"/>
      <c r="D22" s="104"/>
      <c r="E22" s="130"/>
      <c r="F22" s="130"/>
      <c r="G22" s="130"/>
      <c r="H22" s="105"/>
      <c r="I22" s="117"/>
      <c r="J22" s="92"/>
      <c r="K22" s="92"/>
      <c r="Q22" s="115" t="s">
        <v>9</v>
      </c>
    </row>
    <row r="23" spans="1:19" ht="15" customHeight="1" x14ac:dyDescent="0.25">
      <c r="A23" s="118">
        <v>21</v>
      </c>
      <c r="B23" s="102" t="s">
        <v>39</v>
      </c>
      <c r="C23" s="104"/>
      <c r="D23" s="104"/>
      <c r="E23" s="130"/>
      <c r="F23" s="130"/>
      <c r="G23" s="130"/>
      <c r="H23" s="105"/>
      <c r="I23" s="92"/>
      <c r="J23" s="92"/>
      <c r="K23" s="92"/>
      <c r="Q23" s="115" t="s">
        <v>40</v>
      </c>
    </row>
    <row r="24" spans="1:19" ht="15" customHeight="1" x14ac:dyDescent="0.25">
      <c r="A24" s="118" t="s">
        <v>41</v>
      </c>
      <c r="B24" s="104" t="s">
        <v>42</v>
      </c>
      <c r="C24" s="104"/>
      <c r="D24" s="104"/>
      <c r="E24" s="130"/>
      <c r="F24" s="130"/>
      <c r="G24" s="130"/>
      <c r="H24" s="105"/>
      <c r="Q24" s="115" t="s">
        <v>43</v>
      </c>
    </row>
    <row r="25" spans="1:19" ht="15" customHeight="1" x14ac:dyDescent="0.25">
      <c r="B25" s="107"/>
      <c r="C25" s="107"/>
      <c r="D25" s="107"/>
      <c r="E25" s="130"/>
      <c r="F25" s="130"/>
      <c r="G25" s="130"/>
      <c r="H25" s="105"/>
      <c r="Q25" s="112" t="s">
        <v>44</v>
      </c>
    </row>
    <row r="26" spans="1:19" ht="15" customHeight="1" x14ac:dyDescent="0.25">
      <c r="B26" s="283" t="s">
        <v>45</v>
      </c>
      <c r="C26" s="283"/>
      <c r="D26" s="283"/>
      <c r="E26" s="283"/>
      <c r="F26" s="283"/>
      <c r="G26" s="92"/>
      <c r="H26" s="94"/>
      <c r="Q26" s="112" t="s">
        <v>46</v>
      </c>
    </row>
    <row r="27" spans="1:19" ht="15" customHeight="1" x14ac:dyDescent="0.25">
      <c r="B27" s="283" t="s">
        <v>47</v>
      </c>
      <c r="C27" s="283"/>
      <c r="D27" s="283"/>
      <c r="E27" s="283"/>
      <c r="F27" s="92"/>
      <c r="G27" s="92"/>
      <c r="H27" s="94"/>
      <c r="Q27" s="112" t="s">
        <v>48</v>
      </c>
    </row>
    <row r="28" spans="1:19" ht="15" customHeight="1" x14ac:dyDescent="0.25">
      <c r="B28" s="119"/>
      <c r="E28" s="92"/>
      <c r="F28" s="92"/>
      <c r="G28" s="92"/>
      <c r="H28" s="94"/>
      <c r="Q28" s="112" t="s">
        <v>49</v>
      </c>
    </row>
    <row r="29" spans="1:19" ht="15" customHeight="1" x14ac:dyDescent="0.25">
      <c r="E29" s="92"/>
      <c r="F29" s="92"/>
      <c r="G29" s="92"/>
      <c r="H29" s="94"/>
      <c r="Q29" s="112" t="s">
        <v>6</v>
      </c>
      <c r="R29" s="91" t="s">
        <v>50</v>
      </c>
      <c r="S29" s="91" t="s">
        <v>51</v>
      </c>
    </row>
    <row r="30" spans="1:19" ht="20.25" customHeight="1" x14ac:dyDescent="0.25">
      <c r="A30" s="280" t="s">
        <v>551</v>
      </c>
      <c r="B30" s="280"/>
      <c r="C30" s="280"/>
      <c r="D30" s="280"/>
      <c r="E30" s="280"/>
      <c r="F30" s="280"/>
      <c r="G30" s="280"/>
      <c r="H30" s="280"/>
      <c r="Q30" s="112" t="s">
        <v>52</v>
      </c>
      <c r="R30" s="91" t="s">
        <v>53</v>
      </c>
      <c r="S30" s="91" t="s">
        <v>54</v>
      </c>
    </row>
    <row r="31" spans="1:19" ht="21" customHeight="1" x14ac:dyDescent="0.25">
      <c r="A31" s="280"/>
      <c r="B31" s="280"/>
      <c r="C31" s="280"/>
      <c r="D31" s="280"/>
      <c r="E31" s="280"/>
      <c r="F31" s="280"/>
      <c r="G31" s="280"/>
      <c r="H31" s="280"/>
    </row>
    <row r="32" spans="1:19" ht="27.75" customHeight="1" x14ac:dyDescent="0.25">
      <c r="A32" s="279" t="s">
        <v>55</v>
      </c>
      <c r="B32" s="279"/>
      <c r="C32" s="279"/>
      <c r="D32" s="279"/>
      <c r="E32" s="279"/>
      <c r="F32" s="279"/>
      <c r="G32" s="279"/>
      <c r="H32" s="279"/>
      <c r="Q32" s="91" t="s">
        <v>56</v>
      </c>
    </row>
    <row r="33" spans="1:17" ht="16.5" customHeight="1" x14ac:dyDescent="0.25">
      <c r="Q33" s="112" t="s">
        <v>57</v>
      </c>
    </row>
    <row r="34" spans="1:17" ht="16.5" customHeight="1" x14ac:dyDescent="0.25">
      <c r="A34" s="115"/>
      <c r="Q34" s="112" t="s">
        <v>58</v>
      </c>
    </row>
    <row r="35" spans="1:17" x14ac:dyDescent="0.25">
      <c r="Q35" s="112" t="s">
        <v>59</v>
      </c>
    </row>
    <row r="36" spans="1:17" x14ac:dyDescent="0.25">
      <c r="Q36" s="112" t="s">
        <v>12</v>
      </c>
    </row>
    <row r="37" spans="1:17" x14ac:dyDescent="0.25">
      <c r="Q37" s="112" t="s">
        <v>60</v>
      </c>
    </row>
    <row r="38" spans="1:17" x14ac:dyDescent="0.25">
      <c r="E38" s="92"/>
      <c r="F38" s="92"/>
      <c r="G38" s="92"/>
      <c r="Q38" s="112" t="s">
        <v>61</v>
      </c>
    </row>
    <row r="39" spans="1:17" x14ac:dyDescent="0.25">
      <c r="C39" s="94"/>
      <c r="D39" s="94"/>
      <c r="E39" s="92"/>
      <c r="F39" s="92"/>
      <c r="G39" s="92"/>
      <c r="Q39" s="112" t="s">
        <v>62</v>
      </c>
    </row>
    <row r="40" spans="1:17" x14ac:dyDescent="0.25">
      <c r="B40" s="94"/>
      <c r="C40" s="92"/>
      <c r="D40" s="92"/>
      <c r="E40" s="92"/>
      <c r="F40" s="92"/>
      <c r="G40" s="92"/>
      <c r="Q40" s="112" t="s">
        <v>63</v>
      </c>
    </row>
    <row r="41" spans="1:17" x14ac:dyDescent="0.25">
      <c r="B41" s="92"/>
      <c r="C41" s="92"/>
      <c r="D41" s="92"/>
      <c r="E41" s="92"/>
      <c r="F41" s="92"/>
      <c r="G41" s="120"/>
      <c r="Q41" s="112" t="s">
        <v>64</v>
      </c>
    </row>
    <row r="42" spans="1:17" x14ac:dyDescent="0.25">
      <c r="B42" s="92"/>
      <c r="C42" s="92"/>
      <c r="D42" s="92"/>
      <c r="E42" s="92"/>
      <c r="F42" s="92"/>
      <c r="G42" s="120"/>
      <c r="Q42" s="112" t="s">
        <v>65</v>
      </c>
    </row>
    <row r="43" spans="1:17" x14ac:dyDescent="0.25">
      <c r="B43" s="92"/>
      <c r="C43" s="92"/>
      <c r="D43" s="92"/>
      <c r="E43" s="92"/>
      <c r="F43" s="92"/>
      <c r="G43" s="120"/>
      <c r="Q43" s="112" t="s">
        <v>66</v>
      </c>
    </row>
    <row r="44" spans="1:17" x14ac:dyDescent="0.25">
      <c r="B44" s="108"/>
      <c r="C44" s="92"/>
      <c r="D44" s="92"/>
      <c r="E44" s="92"/>
      <c r="F44" s="92"/>
      <c r="G44" s="120"/>
      <c r="Q44" s="112" t="s">
        <v>67</v>
      </c>
    </row>
    <row r="45" spans="1:17" x14ac:dyDescent="0.25">
      <c r="B45" s="108"/>
      <c r="C45" s="92"/>
      <c r="D45" s="92"/>
      <c r="E45" s="92"/>
      <c r="F45" s="92"/>
      <c r="G45" s="92"/>
      <c r="Q45" s="112" t="s">
        <v>68</v>
      </c>
    </row>
    <row r="46" spans="1:17" ht="15" x14ac:dyDescent="0.25">
      <c r="B46" s="108"/>
      <c r="C46" s="92"/>
      <c r="D46" s="92"/>
      <c r="E46" s="109"/>
      <c r="F46" s="92"/>
      <c r="G46" s="92"/>
      <c r="Q46" s="112" t="s">
        <v>69</v>
      </c>
    </row>
    <row r="47" spans="1:17" x14ac:dyDescent="0.25">
      <c r="B47" s="108"/>
      <c r="C47" s="92"/>
      <c r="D47" s="92"/>
      <c r="E47" s="92"/>
      <c r="F47" s="92"/>
      <c r="G47" s="92"/>
      <c r="Q47" s="112" t="s">
        <v>70</v>
      </c>
    </row>
    <row r="48" spans="1:17" x14ac:dyDescent="0.25">
      <c r="B48" s="92"/>
      <c r="C48" s="92"/>
      <c r="D48" s="92"/>
      <c r="E48" s="92"/>
      <c r="F48" s="92"/>
      <c r="G48" s="92"/>
      <c r="Q48" s="112"/>
    </row>
    <row r="49" spans="2:23" x14ac:dyDescent="0.25">
      <c r="B49" s="92"/>
      <c r="C49" s="92"/>
      <c r="D49" s="92"/>
      <c r="E49" s="92"/>
      <c r="F49" s="92"/>
      <c r="G49" s="92"/>
      <c r="R49" s="91" t="e">
        <f>VLOOKUP(Q50,Q51:W92,5,FALSE)</f>
        <v>#N/A</v>
      </c>
      <c r="S49" s="91" t="e">
        <f>VLOOKUP(Q50,Q51:W92,6,FALSE)</f>
        <v>#N/A</v>
      </c>
    </row>
    <row r="50" spans="2:23" x14ac:dyDescent="0.25">
      <c r="B50" s="92"/>
      <c r="C50" s="92"/>
      <c r="D50" s="92"/>
      <c r="E50" s="92"/>
      <c r="F50" s="92"/>
      <c r="G50" s="92"/>
      <c r="Q50" s="91" t="str">
        <f>H6&amp;H7</f>
        <v/>
      </c>
    </row>
    <row r="51" spans="2:23" x14ac:dyDescent="0.25">
      <c r="B51" s="92"/>
      <c r="C51" s="92"/>
      <c r="D51" s="92"/>
      <c r="E51" s="92"/>
      <c r="F51" s="92"/>
      <c r="G51" s="92"/>
      <c r="Q51" s="121" t="str">
        <f t="shared" ref="Q51:Q88" si="1">R51&amp;T51</f>
        <v>libreMasters</v>
      </c>
      <c r="R51" s="122" t="s">
        <v>71</v>
      </c>
      <c r="S51" s="110">
        <v>1</v>
      </c>
      <c r="T51" s="110" t="s">
        <v>72</v>
      </c>
      <c r="U51" s="110">
        <v>400</v>
      </c>
      <c r="V51" s="110">
        <v>300</v>
      </c>
      <c r="W51" s="110">
        <v>20</v>
      </c>
    </row>
    <row r="52" spans="2:23" x14ac:dyDescent="0.25">
      <c r="B52" s="92"/>
      <c r="C52" s="92"/>
      <c r="D52" s="92"/>
      <c r="E52" s="92"/>
      <c r="F52" s="92"/>
      <c r="G52" s="92"/>
      <c r="Q52" s="121" t="str">
        <f t="shared" si="1"/>
        <v>libreNATIONAL 1</v>
      </c>
      <c r="R52" s="122" t="s">
        <v>71</v>
      </c>
      <c r="S52" s="110">
        <v>2</v>
      </c>
      <c r="T52" s="121" t="s">
        <v>57</v>
      </c>
      <c r="U52" s="122">
        <v>300</v>
      </c>
      <c r="V52" s="122">
        <v>200</v>
      </c>
      <c r="W52" s="122">
        <v>25</v>
      </c>
    </row>
    <row r="53" spans="2:23" x14ac:dyDescent="0.25">
      <c r="B53" s="92"/>
      <c r="C53" s="92"/>
      <c r="D53" s="92"/>
      <c r="E53" s="92"/>
      <c r="F53" s="92"/>
      <c r="G53" s="92"/>
      <c r="Q53" s="121" t="str">
        <f t="shared" si="1"/>
        <v>libreNATIONAL 3</v>
      </c>
      <c r="R53" s="122" t="s">
        <v>71</v>
      </c>
      <c r="S53" s="110">
        <v>3</v>
      </c>
      <c r="T53" s="121" t="s">
        <v>59</v>
      </c>
      <c r="U53" s="122">
        <v>200</v>
      </c>
      <c r="V53" s="122">
        <v>150</v>
      </c>
      <c r="W53" s="122">
        <v>25</v>
      </c>
    </row>
    <row r="54" spans="2:23" x14ac:dyDescent="0.25">
      <c r="B54" s="92"/>
      <c r="C54" s="92"/>
      <c r="D54" s="92"/>
      <c r="E54" s="92"/>
      <c r="F54" s="92"/>
      <c r="G54" s="92"/>
      <c r="Q54" s="121" t="str">
        <f t="shared" si="1"/>
        <v>libreREGIONAL 1</v>
      </c>
      <c r="R54" s="122" t="s">
        <v>71</v>
      </c>
      <c r="S54" s="110">
        <v>4</v>
      </c>
      <c r="T54" s="121" t="s">
        <v>12</v>
      </c>
      <c r="U54" s="122">
        <v>150</v>
      </c>
      <c r="V54" s="122">
        <v>120</v>
      </c>
      <c r="W54" s="122">
        <v>30</v>
      </c>
    </row>
    <row r="55" spans="2:23" x14ac:dyDescent="0.25">
      <c r="B55" s="92"/>
      <c r="C55" s="92"/>
      <c r="D55" s="92"/>
      <c r="E55" s="92"/>
      <c r="F55" s="92"/>
      <c r="G55" s="92"/>
      <c r="Q55" s="121" t="str">
        <f t="shared" si="1"/>
        <v>libreREGIONAL 2</v>
      </c>
      <c r="R55" s="122" t="s">
        <v>71</v>
      </c>
      <c r="S55" s="110">
        <v>5</v>
      </c>
      <c r="T55" s="121" t="s">
        <v>60</v>
      </c>
      <c r="U55" s="122">
        <v>100</v>
      </c>
      <c r="V55" s="122">
        <v>80</v>
      </c>
      <c r="W55" s="122">
        <v>30</v>
      </c>
    </row>
    <row r="56" spans="2:23" x14ac:dyDescent="0.25">
      <c r="B56" s="92"/>
      <c r="C56" s="92"/>
      <c r="D56" s="92"/>
      <c r="E56" s="92"/>
      <c r="F56" s="92"/>
      <c r="G56" s="92"/>
      <c r="Q56" s="121" t="str">
        <f t="shared" si="1"/>
        <v>libreREGIONAL 3</v>
      </c>
      <c r="R56" s="122" t="s">
        <v>71</v>
      </c>
      <c r="S56" s="110">
        <v>6</v>
      </c>
      <c r="T56" s="121" t="s">
        <v>61</v>
      </c>
      <c r="U56" s="122">
        <v>70</v>
      </c>
      <c r="V56" s="122">
        <v>60</v>
      </c>
      <c r="W56" s="122">
        <v>40</v>
      </c>
    </row>
    <row r="57" spans="2:23" x14ac:dyDescent="0.25">
      <c r="B57" s="92"/>
      <c r="C57" s="108"/>
      <c r="D57" s="108"/>
      <c r="E57" s="92"/>
      <c r="F57" s="92"/>
      <c r="G57" s="92"/>
      <c r="Q57" s="121" t="str">
        <f t="shared" si="1"/>
        <v>libreREGIONAL 4</v>
      </c>
      <c r="R57" s="122" t="s">
        <v>71</v>
      </c>
      <c r="S57" s="110">
        <v>7</v>
      </c>
      <c r="T57" s="121" t="s">
        <v>62</v>
      </c>
      <c r="U57" s="122">
        <v>50</v>
      </c>
      <c r="V57" s="122">
        <v>40</v>
      </c>
      <c r="W57" s="122">
        <v>50</v>
      </c>
    </row>
    <row r="58" spans="2:23" x14ac:dyDescent="0.25">
      <c r="B58" s="92"/>
      <c r="C58" s="92"/>
      <c r="D58" s="92"/>
      <c r="E58" s="92"/>
      <c r="F58" s="92"/>
      <c r="G58" s="92"/>
      <c r="Q58" s="121" t="str">
        <f t="shared" si="1"/>
        <v>libreJUNIORS (U21)</v>
      </c>
      <c r="R58" s="122" t="s">
        <v>71</v>
      </c>
      <c r="S58" s="110">
        <v>8</v>
      </c>
      <c r="T58" s="122" t="s">
        <v>63</v>
      </c>
      <c r="U58" s="122">
        <v>300</v>
      </c>
      <c r="V58" s="122">
        <v>200</v>
      </c>
      <c r="W58" s="122">
        <v>20</v>
      </c>
    </row>
    <row r="59" spans="2:23" x14ac:dyDescent="0.25">
      <c r="B59" s="92"/>
      <c r="C59" s="92"/>
      <c r="D59" s="92"/>
      <c r="E59" s="92"/>
      <c r="F59" s="92"/>
      <c r="G59" s="92"/>
      <c r="Q59" s="121" t="str">
        <f t="shared" si="1"/>
        <v xml:space="preserve">libreJUNIORS Régionaux </v>
      </c>
      <c r="R59" s="122" t="s">
        <v>71</v>
      </c>
      <c r="S59" s="110">
        <v>9</v>
      </c>
      <c r="T59" s="122" t="s">
        <v>64</v>
      </c>
      <c r="U59" s="122">
        <v>120</v>
      </c>
      <c r="V59" s="122">
        <v>100</v>
      </c>
      <c r="W59" s="122">
        <v>30</v>
      </c>
    </row>
    <row r="60" spans="2:23" x14ac:dyDescent="0.25">
      <c r="B60" s="92"/>
      <c r="C60" s="92"/>
      <c r="D60" s="92"/>
      <c r="Q60" s="121" t="str">
        <f t="shared" si="1"/>
        <v>libreCADETS (U17)</v>
      </c>
      <c r="R60" s="122" t="s">
        <v>71</v>
      </c>
      <c r="S60" s="110">
        <v>10</v>
      </c>
      <c r="T60" s="122" t="s">
        <v>65</v>
      </c>
      <c r="U60" s="122">
        <v>200</v>
      </c>
      <c r="V60" s="122">
        <v>150</v>
      </c>
      <c r="W60" s="122">
        <v>20</v>
      </c>
    </row>
    <row r="61" spans="2:23" x14ac:dyDescent="0.25">
      <c r="B61" s="92"/>
      <c r="C61" s="92"/>
      <c r="D61" s="92"/>
      <c r="Q61" s="121" t="str">
        <f t="shared" si="1"/>
        <v>libreCADETS Régionaux</v>
      </c>
      <c r="R61" s="122" t="s">
        <v>71</v>
      </c>
      <c r="S61" s="110">
        <v>11</v>
      </c>
      <c r="T61" s="122" t="s">
        <v>66</v>
      </c>
      <c r="U61" s="122">
        <v>50</v>
      </c>
      <c r="V61" s="122">
        <v>40</v>
      </c>
      <c r="W61" s="122">
        <v>40</v>
      </c>
    </row>
    <row r="62" spans="2:23" x14ac:dyDescent="0.25">
      <c r="B62" s="92"/>
      <c r="Q62" s="121" t="str">
        <f t="shared" si="1"/>
        <v>libreMINIMES</v>
      </c>
      <c r="R62" s="122" t="s">
        <v>71</v>
      </c>
      <c r="S62" s="110">
        <v>12</v>
      </c>
      <c r="T62" s="121" t="s">
        <v>67</v>
      </c>
      <c r="U62" s="122">
        <v>50</v>
      </c>
      <c r="V62" s="122">
        <v>40</v>
      </c>
      <c r="W62" s="122">
        <v>40</v>
      </c>
    </row>
    <row r="63" spans="2:23" x14ac:dyDescent="0.25">
      <c r="Q63" s="121" t="str">
        <f t="shared" si="1"/>
        <v>libre4 BILLES</v>
      </c>
      <c r="R63" s="122" t="s">
        <v>71</v>
      </c>
      <c r="S63" s="110">
        <v>13</v>
      </c>
      <c r="T63" s="122" t="s">
        <v>68</v>
      </c>
      <c r="U63" s="122">
        <v>50</v>
      </c>
      <c r="V63" s="122">
        <v>40</v>
      </c>
      <c r="W63" s="122">
        <v>40</v>
      </c>
    </row>
    <row r="64" spans="2:23" x14ac:dyDescent="0.25">
      <c r="Q64" s="121" t="str">
        <f t="shared" si="1"/>
        <v>libreDAME NATIONAL</v>
      </c>
      <c r="R64" s="122" t="s">
        <v>71</v>
      </c>
      <c r="S64" s="110">
        <v>14</v>
      </c>
      <c r="T64" s="121" t="s">
        <v>69</v>
      </c>
      <c r="U64" s="122">
        <v>150</v>
      </c>
      <c r="V64" s="122">
        <v>120</v>
      </c>
      <c r="W64" s="122">
        <v>30</v>
      </c>
    </row>
    <row r="65" spans="17:23" x14ac:dyDescent="0.25">
      <c r="Q65" s="121" t="str">
        <f t="shared" si="1"/>
        <v>libreDAME REGIONAL</v>
      </c>
      <c r="R65" s="122" t="s">
        <v>71</v>
      </c>
      <c r="S65" s="110">
        <v>15</v>
      </c>
      <c r="T65" s="121" t="s">
        <v>70</v>
      </c>
      <c r="U65" s="122">
        <v>50</v>
      </c>
      <c r="V65" s="122">
        <v>40</v>
      </c>
      <c r="W65" s="122">
        <v>50</v>
      </c>
    </row>
    <row r="66" spans="17:23" x14ac:dyDescent="0.25">
      <c r="Q66" s="121" t="str">
        <f t="shared" si="1"/>
        <v>bandeMasters</v>
      </c>
      <c r="R66" s="122" t="s">
        <v>73</v>
      </c>
      <c r="S66" s="110">
        <v>16</v>
      </c>
      <c r="T66" s="121" t="s">
        <v>72</v>
      </c>
      <c r="U66" s="122">
        <v>120</v>
      </c>
      <c r="V66" s="122">
        <v>100</v>
      </c>
      <c r="W66" s="122">
        <v>40</v>
      </c>
    </row>
    <row r="67" spans="17:23" x14ac:dyDescent="0.25">
      <c r="Q67" s="121" t="str">
        <f t="shared" si="1"/>
        <v>bandeNATIONAL 1</v>
      </c>
      <c r="R67" s="122" t="s">
        <v>73</v>
      </c>
      <c r="S67" s="110">
        <v>17</v>
      </c>
      <c r="T67" s="121" t="s">
        <v>57</v>
      </c>
      <c r="U67" s="122">
        <v>100</v>
      </c>
      <c r="V67" s="122">
        <v>80</v>
      </c>
      <c r="W67" s="122">
        <v>40</v>
      </c>
    </row>
    <row r="68" spans="17:23" x14ac:dyDescent="0.25">
      <c r="Q68" s="121" t="str">
        <f t="shared" si="1"/>
        <v>bandeNATIONAL 3</v>
      </c>
      <c r="R68" s="122" t="s">
        <v>73</v>
      </c>
      <c r="S68" s="110">
        <v>18</v>
      </c>
      <c r="T68" s="121" t="s">
        <v>59</v>
      </c>
      <c r="U68" s="122">
        <v>80</v>
      </c>
      <c r="V68" s="122">
        <v>60</v>
      </c>
      <c r="W68" s="122">
        <v>40</v>
      </c>
    </row>
    <row r="69" spans="17:23" x14ac:dyDescent="0.25">
      <c r="Q69" s="121" t="str">
        <f t="shared" si="1"/>
        <v>bandeREGIONAL 1</v>
      </c>
      <c r="R69" s="122" t="s">
        <v>73</v>
      </c>
      <c r="S69" s="110">
        <v>19</v>
      </c>
      <c r="T69" s="121" t="s">
        <v>12</v>
      </c>
      <c r="U69" s="122">
        <v>60</v>
      </c>
      <c r="V69" s="122">
        <v>50</v>
      </c>
      <c r="W69" s="122">
        <v>40</v>
      </c>
    </row>
    <row r="70" spans="17:23" x14ac:dyDescent="0.25">
      <c r="Q70" s="121" t="str">
        <f t="shared" si="1"/>
        <v>bandeREGIONAL 2</v>
      </c>
      <c r="R70" s="122" t="s">
        <v>73</v>
      </c>
      <c r="S70" s="110">
        <v>20</v>
      </c>
      <c r="T70" s="121" t="s">
        <v>60</v>
      </c>
      <c r="U70" s="122">
        <v>40</v>
      </c>
      <c r="V70" s="122">
        <v>30</v>
      </c>
      <c r="W70" s="122">
        <v>50</v>
      </c>
    </row>
    <row r="71" spans="17:23" x14ac:dyDescent="0.25">
      <c r="Q71" s="121" t="str">
        <f t="shared" si="1"/>
        <v>cadreMasters</v>
      </c>
      <c r="R71" s="122" t="s">
        <v>74</v>
      </c>
      <c r="S71" s="110">
        <v>21</v>
      </c>
      <c r="T71" s="121" t="s">
        <v>72</v>
      </c>
      <c r="U71" s="122">
        <v>250</v>
      </c>
      <c r="V71" s="122">
        <v>200</v>
      </c>
      <c r="W71" s="122">
        <v>20</v>
      </c>
    </row>
    <row r="72" spans="17:23" x14ac:dyDescent="0.25">
      <c r="Q72" s="121" t="str">
        <f t="shared" si="1"/>
        <v>cadreNATIONAL 1</v>
      </c>
      <c r="R72" s="122" t="s">
        <v>74</v>
      </c>
      <c r="S72" s="110">
        <v>22</v>
      </c>
      <c r="T72" s="121" t="s">
        <v>57</v>
      </c>
      <c r="U72" s="122">
        <v>200</v>
      </c>
      <c r="V72" s="122">
        <v>150</v>
      </c>
      <c r="W72" s="122">
        <v>20</v>
      </c>
    </row>
    <row r="73" spans="17:23" x14ac:dyDescent="0.25">
      <c r="Q73" s="121" t="str">
        <f t="shared" si="1"/>
        <v>cadreNATIONAL 2</v>
      </c>
      <c r="R73" s="122" t="s">
        <v>74</v>
      </c>
      <c r="S73" s="110">
        <v>23</v>
      </c>
      <c r="T73" s="121" t="s">
        <v>58</v>
      </c>
      <c r="U73" s="122">
        <v>120</v>
      </c>
      <c r="V73" s="122">
        <v>100</v>
      </c>
      <c r="W73" s="122">
        <v>20</v>
      </c>
    </row>
    <row r="74" spans="17:23" x14ac:dyDescent="0.25">
      <c r="Q74" s="121" t="str">
        <f t="shared" si="1"/>
        <v>cadreJUNIORS (U21)</v>
      </c>
      <c r="R74" s="122" t="s">
        <v>74</v>
      </c>
      <c r="S74" s="110">
        <v>24</v>
      </c>
      <c r="T74" s="122" t="s">
        <v>63</v>
      </c>
      <c r="U74" s="122">
        <v>150</v>
      </c>
      <c r="V74" s="122">
        <v>120</v>
      </c>
      <c r="W74" s="122">
        <v>15</v>
      </c>
    </row>
    <row r="75" spans="17:23" x14ac:dyDescent="0.25">
      <c r="Q75" s="121" t="str">
        <f t="shared" si="1"/>
        <v>cadreNATIONAL 3</v>
      </c>
      <c r="R75" s="122" t="s">
        <v>74</v>
      </c>
      <c r="S75" s="110">
        <v>25</v>
      </c>
      <c r="T75" s="121" t="s">
        <v>59</v>
      </c>
      <c r="U75" s="122">
        <v>120</v>
      </c>
      <c r="V75" s="122">
        <v>100</v>
      </c>
      <c r="W75" s="122">
        <v>30</v>
      </c>
    </row>
    <row r="76" spans="17:23" x14ac:dyDescent="0.25">
      <c r="Q76" s="121" t="str">
        <f t="shared" si="1"/>
        <v>cadreREGIONAL 1</v>
      </c>
      <c r="R76" s="122" t="s">
        <v>74</v>
      </c>
      <c r="S76" s="110">
        <v>26</v>
      </c>
      <c r="T76" s="121" t="s">
        <v>12</v>
      </c>
      <c r="U76" s="122">
        <v>80</v>
      </c>
      <c r="V76" s="122">
        <v>60</v>
      </c>
      <c r="W76" s="122">
        <v>30</v>
      </c>
    </row>
    <row r="77" spans="17:23" x14ac:dyDescent="0.25">
      <c r="Q77" s="121" t="str">
        <f t="shared" si="1"/>
        <v>3 bandesMasters</v>
      </c>
      <c r="R77" s="122" t="s">
        <v>75</v>
      </c>
      <c r="S77" s="110">
        <v>27</v>
      </c>
      <c r="T77" s="121" t="s">
        <v>72</v>
      </c>
      <c r="U77" s="122">
        <v>40</v>
      </c>
      <c r="V77" s="122">
        <v>35</v>
      </c>
      <c r="W77" s="122">
        <v>50</v>
      </c>
    </row>
    <row r="78" spans="17:23" x14ac:dyDescent="0.25">
      <c r="Q78" s="121" t="str">
        <f t="shared" si="1"/>
        <v>3 bandesNATIONAL 1</v>
      </c>
      <c r="R78" s="122" t="s">
        <v>75</v>
      </c>
      <c r="S78" s="110">
        <v>28</v>
      </c>
      <c r="T78" s="121" t="s">
        <v>57</v>
      </c>
      <c r="U78" s="122">
        <v>35</v>
      </c>
      <c r="V78" s="122">
        <v>30</v>
      </c>
      <c r="W78" s="122">
        <v>50</v>
      </c>
    </row>
    <row r="79" spans="17:23" x14ac:dyDescent="0.25">
      <c r="Q79" s="121" t="str">
        <f t="shared" si="1"/>
        <v>3 bandesNATIONAL 2</v>
      </c>
      <c r="R79" s="122" t="s">
        <v>75</v>
      </c>
      <c r="S79" s="110">
        <v>29</v>
      </c>
      <c r="T79" s="121" t="s">
        <v>58</v>
      </c>
      <c r="U79" s="122">
        <v>30</v>
      </c>
      <c r="V79" s="122">
        <v>25</v>
      </c>
      <c r="W79" s="122">
        <v>50</v>
      </c>
    </row>
    <row r="80" spans="17:23" x14ac:dyDescent="0.25">
      <c r="Q80" s="121" t="str">
        <f t="shared" si="1"/>
        <v>3 bandesNATIONAL 3</v>
      </c>
      <c r="R80" s="122" t="s">
        <v>75</v>
      </c>
      <c r="S80" s="110">
        <v>30</v>
      </c>
      <c r="T80" s="121" t="s">
        <v>59</v>
      </c>
      <c r="U80" s="122">
        <v>25</v>
      </c>
      <c r="V80" s="122">
        <v>20</v>
      </c>
      <c r="W80" s="122">
        <v>60</v>
      </c>
    </row>
    <row r="81" spans="17:23" x14ac:dyDescent="0.25">
      <c r="Q81" s="121" t="str">
        <f t="shared" si="1"/>
        <v>3 bandesDAME NATIONAL</v>
      </c>
      <c r="R81" s="122" t="s">
        <v>75</v>
      </c>
      <c r="S81" s="110">
        <v>31</v>
      </c>
      <c r="T81" s="122" t="s">
        <v>69</v>
      </c>
      <c r="U81" s="122">
        <v>25</v>
      </c>
      <c r="V81" s="122">
        <v>20</v>
      </c>
      <c r="W81" s="122">
        <v>60</v>
      </c>
    </row>
    <row r="82" spans="17:23" x14ac:dyDescent="0.25">
      <c r="Q82" s="121" t="str">
        <f t="shared" si="1"/>
        <v>3 bandesDAME REGIONAL</v>
      </c>
      <c r="R82" s="122" t="s">
        <v>75</v>
      </c>
      <c r="S82" s="110">
        <v>32</v>
      </c>
      <c r="T82" s="122" t="s">
        <v>70</v>
      </c>
      <c r="U82" s="122">
        <v>20</v>
      </c>
      <c r="V82" s="122">
        <v>15</v>
      </c>
      <c r="W82" s="122">
        <v>60</v>
      </c>
    </row>
    <row r="83" spans="17:23" x14ac:dyDescent="0.25">
      <c r="Q83" s="121" t="str">
        <f t="shared" si="1"/>
        <v>3 bandesCADETS Régionaux</v>
      </c>
      <c r="R83" s="122" t="s">
        <v>75</v>
      </c>
      <c r="S83" s="110">
        <v>33</v>
      </c>
      <c r="T83" s="122" t="s">
        <v>66</v>
      </c>
      <c r="U83" s="122">
        <v>20</v>
      </c>
      <c r="V83" s="122">
        <v>15</v>
      </c>
      <c r="W83" s="122">
        <v>60</v>
      </c>
    </row>
    <row r="84" spans="17:23" x14ac:dyDescent="0.25">
      <c r="Q84" s="121" t="str">
        <f t="shared" si="1"/>
        <v xml:space="preserve">3 bandesJUNIORS Régionaux </v>
      </c>
      <c r="R84" s="122" t="s">
        <v>75</v>
      </c>
      <c r="S84" s="110">
        <v>34</v>
      </c>
      <c r="T84" s="122" t="s">
        <v>64</v>
      </c>
      <c r="U84" s="122">
        <v>25</v>
      </c>
      <c r="V84" s="122">
        <v>20</v>
      </c>
      <c r="W84" s="122">
        <v>60</v>
      </c>
    </row>
    <row r="85" spans="17:23" x14ac:dyDescent="0.25">
      <c r="Q85" s="121" t="str">
        <f t="shared" si="1"/>
        <v>3 bandesJUNIORS (U21)</v>
      </c>
      <c r="R85" s="122" t="s">
        <v>75</v>
      </c>
      <c r="S85" s="110">
        <v>35</v>
      </c>
      <c r="T85" s="122" t="s">
        <v>63</v>
      </c>
      <c r="U85" s="122">
        <v>30</v>
      </c>
      <c r="V85" s="122">
        <v>25</v>
      </c>
      <c r="W85" s="122">
        <v>50</v>
      </c>
    </row>
    <row r="86" spans="17:23" x14ac:dyDescent="0.25">
      <c r="Q86" s="121" t="str">
        <f t="shared" si="1"/>
        <v>3 bandesCADETS (U17)</v>
      </c>
      <c r="R86" s="122" t="s">
        <v>75</v>
      </c>
      <c r="S86" s="110">
        <v>36</v>
      </c>
      <c r="T86" s="122" t="s">
        <v>65</v>
      </c>
      <c r="U86" s="122">
        <v>25</v>
      </c>
      <c r="V86" s="122">
        <v>20</v>
      </c>
      <c r="W86" s="122">
        <v>50</v>
      </c>
    </row>
    <row r="87" spans="17:23" x14ac:dyDescent="0.25">
      <c r="Q87" s="121" t="str">
        <f t="shared" si="1"/>
        <v>3 bandesREGIONAL 1</v>
      </c>
      <c r="R87" s="122" t="s">
        <v>75</v>
      </c>
      <c r="S87" s="110">
        <v>37</v>
      </c>
      <c r="T87" s="121" t="s">
        <v>12</v>
      </c>
      <c r="U87" s="122">
        <v>20</v>
      </c>
      <c r="V87" s="122">
        <v>15</v>
      </c>
      <c r="W87" s="122">
        <v>60</v>
      </c>
    </row>
    <row r="88" spans="17:23" x14ac:dyDescent="0.25">
      <c r="Q88" s="121" t="str">
        <f t="shared" si="1"/>
        <v>3 bandesREGIONAL 2</v>
      </c>
      <c r="R88" s="122" t="s">
        <v>75</v>
      </c>
      <c r="S88" s="110">
        <v>38</v>
      </c>
      <c r="T88" s="121" t="s">
        <v>60</v>
      </c>
      <c r="U88" s="122">
        <v>15</v>
      </c>
      <c r="V88" s="122">
        <v>12</v>
      </c>
      <c r="W88" s="122">
        <v>60</v>
      </c>
    </row>
    <row r="89" spans="17:23" x14ac:dyDescent="0.25">
      <c r="U89" s="115"/>
      <c r="V89" s="115"/>
    </row>
    <row r="90" spans="17:23" x14ac:dyDescent="0.25">
      <c r="U90" s="115"/>
      <c r="V90" s="115"/>
    </row>
    <row r="91" spans="17:23" x14ac:dyDescent="0.25">
      <c r="U91" s="115"/>
      <c r="V91" s="115"/>
    </row>
    <row r="92" spans="17:23" x14ac:dyDescent="0.25">
      <c r="U92" s="115"/>
      <c r="V92" s="115"/>
    </row>
  </sheetData>
  <sheetProtection selectLockedCells="1"/>
  <mergeCells count="7">
    <mergeCell ref="A32:H32"/>
    <mergeCell ref="A30:H31"/>
    <mergeCell ref="B2:C2"/>
    <mergeCell ref="I16:J16"/>
    <mergeCell ref="I20:J20"/>
    <mergeCell ref="B26:F26"/>
    <mergeCell ref="B27:E27"/>
  </mergeCells>
  <conditionalFormatting sqref="H13 B6:B11">
    <cfRule type="expression" dxfId="90" priority="15">
      <formula>ISBLANK(B6)</formula>
    </cfRule>
  </conditionalFormatting>
  <conditionalFormatting sqref="C7:C11">
    <cfRule type="expression" dxfId="89" priority="7">
      <formula>ISBLANK(C7)</formula>
    </cfRule>
  </conditionalFormatting>
  <conditionalFormatting sqref="C7:C11">
    <cfRule type="expression" dxfId="88" priority="6">
      <formula>ISBLANK(C7)</formula>
    </cfRule>
  </conditionalFormatting>
  <conditionalFormatting sqref="C6">
    <cfRule type="expression" dxfId="87" priority="4">
      <formula>ISBLANK(C6)</formula>
    </cfRule>
  </conditionalFormatting>
  <conditionalFormatting sqref="C6">
    <cfRule type="expression" dxfId="86" priority="5">
      <formula>ISBLANK(C6)</formula>
    </cfRule>
  </conditionalFormatting>
  <conditionalFormatting sqref="C7">
    <cfRule type="expression" dxfId="85" priority="2">
      <formula>ISBLANK(C7)</formula>
    </cfRule>
  </conditionalFormatting>
  <conditionalFormatting sqref="C7">
    <cfRule type="expression" dxfId="84" priority="3">
      <formula>ISBLANK(C7)</formula>
    </cfRule>
  </conditionalFormatting>
  <conditionalFormatting sqref="H6:H9">
    <cfRule type="expression" dxfId="83" priority="1">
      <formula>ISBLANK(H6)</formula>
    </cfRule>
  </conditionalFormatting>
  <dataValidations count="5">
    <dataValidation type="list" allowBlank="1" showInputMessage="1" showErrorMessage="1" sqref="E29">
      <formula1>$C$43:$C$46</formula1>
    </dataValidation>
    <dataValidation type="list" allowBlank="1" showInputMessage="1" showErrorMessage="1" sqref="K7 H7">
      <formula1>Categories</formula1>
    </dataValidation>
    <dataValidation type="list" allowBlank="1" showInputMessage="1" showErrorMessage="1" sqref="H8">
      <formula1>Lieu</formula1>
    </dataValidation>
    <dataValidation type="list" allowBlank="1" showInputMessage="1" showErrorMessage="1" sqref="J5:K5 M5:N5">
      <formula1>$BT$87:$BT$94</formula1>
    </dataValidation>
    <dataValidation type="list" showInputMessage="1" showErrorMessage="1" sqref="H6">
      <formula1>Mode_de_jeu</formula1>
    </dataValidation>
  </dataValidations>
  <hyperlinks>
    <hyperlink ref="A32:H32" r:id="rId1" display="https://www.telemat.org/FFBI/sif/"/>
  </hyperlinks>
  <pageMargins left="0.78740157480314965" right="0.78740157480314965" top="0.98425196850393704" bottom="0.98425196850393704" header="0.51181102362204722" footer="0.51181102362204722"/>
  <pageSetup paperSize="9" scale="72" orientation="portrait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0"/>
  <sheetViews>
    <sheetView zoomScale="65" zoomScaleNormal="65" workbookViewId="0">
      <selection activeCell="D1" sqref="D1:K1"/>
    </sheetView>
  </sheetViews>
  <sheetFormatPr baseColWidth="10" defaultColWidth="11.42578125" defaultRowHeight="18" x14ac:dyDescent="0.25"/>
  <cols>
    <col min="1" max="1" width="20.5703125" style="208" customWidth="1"/>
    <col min="2" max="3" width="11.42578125" style="208" hidden="1" customWidth="1"/>
    <col min="4" max="4" width="33.28515625" style="131" customWidth="1"/>
    <col min="5" max="8" width="11.42578125" style="131"/>
    <col min="9" max="10" width="0" style="179" hidden="1" customWidth="1"/>
    <col min="11" max="11" width="11.42578125" style="131"/>
    <col min="12" max="18" width="11.42578125" style="208" hidden="1" customWidth="1"/>
    <col min="19" max="19" width="0" style="208" hidden="1" customWidth="1"/>
    <col min="20" max="16384" width="11.42578125" style="208"/>
  </cols>
  <sheetData>
    <row r="1" spans="2:25" x14ac:dyDescent="0.25">
      <c r="D1" s="286">
        <v>1</v>
      </c>
      <c r="E1" s="287"/>
      <c r="F1" s="287"/>
      <c r="G1" s="287"/>
      <c r="H1" s="287"/>
      <c r="I1" s="287"/>
      <c r="J1" s="287"/>
      <c r="K1" s="288"/>
    </row>
    <row r="3" spans="2:25" ht="18.75" thickBot="1" x14ac:dyDescent="0.3">
      <c r="D3" s="131" t="s">
        <v>486</v>
      </c>
      <c r="E3" s="131" t="s">
        <v>32</v>
      </c>
      <c r="F3" s="131" t="s">
        <v>487</v>
      </c>
      <c r="G3" s="131" t="s">
        <v>488</v>
      </c>
      <c r="H3" s="131" t="s">
        <v>489</v>
      </c>
      <c r="I3" s="179" t="s">
        <v>490</v>
      </c>
      <c r="K3" s="131" t="s">
        <v>491</v>
      </c>
      <c r="N3" s="208">
        <v>2</v>
      </c>
      <c r="O3" s="208">
        <v>3</v>
      </c>
      <c r="P3" s="208">
        <v>4</v>
      </c>
      <c r="Q3" s="208">
        <v>5</v>
      </c>
      <c r="R3" s="208">
        <v>6</v>
      </c>
    </row>
    <row r="4" spans="2:25" ht="20.25" x14ac:dyDescent="0.25">
      <c r="B4" s="209">
        <f>HLOOKUP(Tirage!$Q$5,Scenario1,2,FALSE)</f>
        <v>2</v>
      </c>
      <c r="C4" s="208">
        <f>VLOOKUP($B4,Joueurs,3,FALSE)</f>
        <v>0</v>
      </c>
      <c r="D4" s="134" t="str">
        <f>VLOOKUP($B4,Joueurs,2,FALSE)</f>
        <v/>
      </c>
      <c r="E4" s="284" t="str">
        <f>IF(Tirage!$G$17="","",Tirage!$G$18)</f>
        <v/>
      </c>
      <c r="F4" s="123"/>
      <c r="G4" s="123"/>
      <c r="H4" s="123"/>
      <c r="I4" s="180" t="str">
        <f>IF(ISBLANK(F4),"",F4/G4)</f>
        <v/>
      </c>
      <c r="J4" s="181">
        <f>IF(ISBLANK(F4),0,F4/G4+(H4/100))</f>
        <v>0</v>
      </c>
      <c r="K4" s="124" t="str">
        <f>IF(F4="","",IF(F4&gt;F5,2,IF(F4=F5,1,0)))</f>
        <v/>
      </c>
      <c r="L4" s="208">
        <f>B4</f>
        <v>2</v>
      </c>
      <c r="N4" s="210">
        <v>1</v>
      </c>
      <c r="O4" s="210">
        <v>2</v>
      </c>
      <c r="P4" s="210">
        <v>1</v>
      </c>
      <c r="Q4" s="210">
        <v>2</v>
      </c>
      <c r="R4" s="211">
        <v>2</v>
      </c>
    </row>
    <row r="5" spans="2:25" ht="20.25" x14ac:dyDescent="0.25">
      <c r="B5" s="209">
        <f>HLOOKUP(Tirage!$Q$5,Scenario1,3,FALSE)</f>
        <v>3</v>
      </c>
      <c r="C5" s="208">
        <f>VLOOKUP($B5,Joueurs,3,FALSE)</f>
        <v>0</v>
      </c>
      <c r="D5" s="134" t="str">
        <f>VLOOKUP($B5,Joueurs,2,FALSE)</f>
        <v/>
      </c>
      <c r="E5" s="285"/>
      <c r="F5" s="123"/>
      <c r="G5" s="125" t="str">
        <f>IF(G4="","",G4)</f>
        <v/>
      </c>
      <c r="H5" s="123"/>
      <c r="I5" s="180" t="str">
        <f>IF(ISBLANK(F5),"",F5/G5)</f>
        <v/>
      </c>
      <c r="J5" s="181">
        <f>IF(ISBLANK(F5),0,F5/G5+(H5/100))</f>
        <v>0</v>
      </c>
      <c r="K5" s="124" t="str">
        <f>IF(F5="","",IF(F5&gt;F4,2,IF(F5=F4,1,0)))</f>
        <v/>
      </c>
      <c r="L5" s="208">
        <f>B5</f>
        <v>3</v>
      </c>
      <c r="N5" s="212">
        <v>2</v>
      </c>
      <c r="O5" s="212">
        <v>3</v>
      </c>
      <c r="P5" s="212">
        <v>4</v>
      </c>
      <c r="Q5" s="212">
        <v>5</v>
      </c>
      <c r="R5" s="213">
        <v>3</v>
      </c>
    </row>
    <row r="6" spans="2:25" x14ac:dyDescent="0.25">
      <c r="N6" s="212"/>
      <c r="O6" s="212"/>
      <c r="P6" s="212"/>
      <c r="Q6" s="212"/>
      <c r="R6" s="213"/>
      <c r="Y6" s="214"/>
    </row>
    <row r="7" spans="2:25" ht="20.25" x14ac:dyDescent="0.25">
      <c r="B7" s="209">
        <f>HLOOKUP(Tirage!$Q$5,Scenario1,5,FALSE)</f>
        <v>5</v>
      </c>
      <c r="C7" s="208">
        <f>VLOOKUP($B7,Joueurs,3,FALSE)</f>
        <v>0</v>
      </c>
      <c r="D7" s="134" t="str">
        <f>VLOOKUP($B7,Joueurs,2,FALSE)</f>
        <v/>
      </c>
      <c r="E7" s="284" t="str">
        <f>IF(Tirage!$G$17="","",Tirage!$G$18)</f>
        <v/>
      </c>
      <c r="F7" s="123"/>
      <c r="G7" s="123"/>
      <c r="H7" s="123"/>
      <c r="I7" s="180" t="str">
        <f>IF(ISBLANK(F7),"",F7/G7)</f>
        <v/>
      </c>
      <c r="J7" s="181">
        <f>IF(ISBLANK(F7),0,F7/G7+(H7/100))</f>
        <v>0</v>
      </c>
      <c r="K7" s="124" t="str">
        <f>IF(F7="","",IF(F7&gt;F8,2,IF(F7=F8,1,0)))</f>
        <v/>
      </c>
      <c r="L7" s="208">
        <f>B7</f>
        <v>5</v>
      </c>
      <c r="N7" s="212" t="s">
        <v>41</v>
      </c>
      <c r="O7" s="212" t="s">
        <v>41</v>
      </c>
      <c r="P7" s="212">
        <v>3</v>
      </c>
      <c r="Q7" s="212">
        <v>3</v>
      </c>
      <c r="R7" s="213">
        <v>5</v>
      </c>
    </row>
    <row r="8" spans="2:25" ht="21" thickBot="1" x14ac:dyDescent="0.3">
      <c r="B8" s="209">
        <f>HLOOKUP(Tirage!$Q$5,Scenario1,6,FALSE)</f>
        <v>6</v>
      </c>
      <c r="C8" s="208">
        <f>VLOOKUP($B8,Joueurs,3,FALSE)</f>
        <v>0</v>
      </c>
      <c r="D8" s="134" t="str">
        <f>VLOOKUP($B8,Joueurs,2,FALSE)</f>
        <v/>
      </c>
      <c r="E8" s="285"/>
      <c r="F8" s="123"/>
      <c r="G8" s="125" t="str">
        <f>IF(G7="","",G7)</f>
        <v/>
      </c>
      <c r="H8" s="123"/>
      <c r="I8" s="180" t="str">
        <f>IF(ISBLANK(F8),"",F8/G8)</f>
        <v/>
      </c>
      <c r="J8" s="181">
        <f>IF(ISBLANK(F8),0,F8/G8+(H8/100))</f>
        <v>0</v>
      </c>
      <c r="K8" s="124" t="str">
        <f>IF(F8="","",IF(F8&gt;F7,2,IF(F8=F7,1,0)))</f>
        <v/>
      </c>
      <c r="L8" s="208">
        <f>B8</f>
        <v>6</v>
      </c>
      <c r="N8" s="215" t="s">
        <v>41</v>
      </c>
      <c r="O8" s="215" t="s">
        <v>41</v>
      </c>
      <c r="P8" s="215">
        <v>2</v>
      </c>
      <c r="Q8" s="215">
        <v>4</v>
      </c>
      <c r="R8" s="216">
        <v>6</v>
      </c>
    </row>
    <row r="9" spans="2:25" x14ac:dyDescent="0.25">
      <c r="D9" s="126"/>
      <c r="E9" s="126"/>
      <c r="F9" s="127"/>
      <c r="G9" s="128"/>
      <c r="H9" s="127"/>
      <c r="I9" s="182"/>
      <c r="J9" s="183"/>
      <c r="K9" s="129"/>
    </row>
    <row r="10" spans="2:25" x14ac:dyDescent="0.25">
      <c r="D10" s="286">
        <v>2</v>
      </c>
      <c r="E10" s="287"/>
      <c r="F10" s="287"/>
      <c r="G10" s="287"/>
      <c r="H10" s="287"/>
      <c r="I10" s="287"/>
      <c r="J10" s="287"/>
      <c r="K10" s="288"/>
      <c r="Y10" s="214"/>
    </row>
    <row r="11" spans="2:25" ht="18.75" thickBot="1" x14ac:dyDescent="0.3">
      <c r="D11" s="132"/>
      <c r="E11" s="132"/>
      <c r="F11" s="132"/>
      <c r="G11" s="132"/>
      <c r="H11" s="132"/>
      <c r="I11" s="184"/>
      <c r="J11" s="184"/>
      <c r="K11" s="132"/>
    </row>
    <row r="12" spans="2:25" ht="20.25" x14ac:dyDescent="0.25">
      <c r="B12" s="209">
        <f>HLOOKUP(Tirage!$Q$5,Scenario1,10,FALSE)</f>
        <v>1</v>
      </c>
      <c r="C12" s="208">
        <f>VLOOKUP($B12,Joueurs,3,FALSE)</f>
        <v>0</v>
      </c>
      <c r="D12" s="134" t="str">
        <f>VLOOKUP($B12,Joueurs,2,FALSE)</f>
        <v/>
      </c>
      <c r="E12" s="284" t="str">
        <f>IF(Tirage!$G$17="","",Tirage!$G$18)</f>
        <v/>
      </c>
      <c r="F12" s="123"/>
      <c r="G12" s="123"/>
      <c r="H12" s="123"/>
      <c r="I12" s="180" t="str">
        <f>IF(ISBLANK(F12),"",F12/G12)</f>
        <v/>
      </c>
      <c r="J12" s="181">
        <f>IF(ISBLANK(F12),0,F12/G12+(H12/100))</f>
        <v>0</v>
      </c>
      <c r="K12" s="124" t="str">
        <f>IF(F12="","",IF(F12&gt;F13,2,IF(F12=F13,1,0)))</f>
        <v/>
      </c>
      <c r="L12" s="208">
        <f>B12</f>
        <v>1</v>
      </c>
      <c r="N12" s="210">
        <v>1</v>
      </c>
      <c r="O12" s="210">
        <v>1</v>
      </c>
      <c r="P12" s="210">
        <f>AW3</f>
        <v>0</v>
      </c>
      <c r="Q12" s="210">
        <v>1</v>
      </c>
      <c r="R12" s="211">
        <v>1</v>
      </c>
    </row>
    <row r="13" spans="2:25" ht="20.25" x14ac:dyDescent="0.25">
      <c r="B13" s="209" t="e">
        <f>HLOOKUP(Tirage!$Q$5,Scenario1,11,FALSE)</f>
        <v>#N/A</v>
      </c>
      <c r="C13" s="208" t="e">
        <f>VLOOKUP($B13,Joueurs,3,FALSE)</f>
        <v>#N/A</v>
      </c>
      <c r="D13" s="134" t="e">
        <f>VLOOKUP($B13,Joueurs,2,FALSE)</f>
        <v>#N/A</v>
      </c>
      <c r="E13" s="285"/>
      <c r="F13" s="123"/>
      <c r="G13" s="125" t="str">
        <f>IF(G12="","",G12)</f>
        <v/>
      </c>
      <c r="H13" s="123"/>
      <c r="I13" s="180" t="str">
        <f>IF(ISBLANK(F13),"",F13/G13)</f>
        <v/>
      </c>
      <c r="J13" s="181">
        <f>IF(ISBLANK(F13),0,F13/G13+(H13/100))</f>
        <v>0</v>
      </c>
      <c r="K13" s="124" t="str">
        <f>IF(F13="","",IF(F13&gt;F12,2,IF(F13=F12,1,0)))</f>
        <v/>
      </c>
      <c r="L13" s="208" t="e">
        <f>B13</f>
        <v>#N/A</v>
      </c>
      <c r="N13" s="212">
        <v>2</v>
      </c>
      <c r="O13" s="212">
        <f>BA4</f>
        <v>0</v>
      </c>
      <c r="P13" s="212">
        <f>AW6</f>
        <v>0</v>
      </c>
      <c r="Q13" s="212">
        <v>5</v>
      </c>
      <c r="R13" s="213" t="e">
        <f>VLOOKUP(0,K4:L5,2,FALSE)</f>
        <v>#N/A</v>
      </c>
    </row>
    <row r="14" spans="2:25" x14ac:dyDescent="0.25">
      <c r="D14" s="133"/>
      <c r="E14" s="133"/>
      <c r="F14" s="132"/>
      <c r="G14" s="132"/>
      <c r="H14" s="132"/>
      <c r="I14" s="184"/>
      <c r="J14" s="184"/>
      <c r="K14" s="132"/>
      <c r="N14" s="212"/>
      <c r="O14" s="212"/>
      <c r="P14" s="212"/>
      <c r="Q14" s="212"/>
      <c r="R14" s="213"/>
    </row>
    <row r="15" spans="2:25" ht="20.25" x14ac:dyDescent="0.25">
      <c r="B15" s="209">
        <f>HLOOKUP(Tirage!$Q$5,Scenario1,13,FALSE)</f>
        <v>4</v>
      </c>
      <c r="C15" s="208">
        <f>VLOOKUP($B15,Joueurs,3,FALSE)</f>
        <v>0</v>
      </c>
      <c r="D15" s="134" t="str">
        <f>VLOOKUP($B15,Joueurs,2,FALSE)</f>
        <v/>
      </c>
      <c r="E15" s="284" t="str">
        <f>IF(Tirage!$G$17="","",Tirage!$G$18)</f>
        <v/>
      </c>
      <c r="F15" s="123"/>
      <c r="G15" s="123"/>
      <c r="H15" s="123"/>
      <c r="I15" s="180" t="str">
        <f>IF(ISBLANK(F15),"",F15/G15)</f>
        <v/>
      </c>
      <c r="J15" s="181">
        <f>IF(ISBLANK(F15),0,F15/G15+(H15/100))</f>
        <v>0</v>
      </c>
      <c r="K15" s="124" t="str">
        <f>IF(F15="","",IF(F15&gt;F16,2,IF(F15=F16,1,0)))</f>
        <v/>
      </c>
      <c r="L15" s="208">
        <f>B15</f>
        <v>4</v>
      </c>
      <c r="N15" s="212" t="s">
        <v>41</v>
      </c>
      <c r="O15" s="212" t="s">
        <v>41</v>
      </c>
      <c r="P15" s="212">
        <f>AW4</f>
        <v>0</v>
      </c>
      <c r="Q15" s="212">
        <v>2</v>
      </c>
      <c r="R15" s="213">
        <v>4</v>
      </c>
    </row>
    <row r="16" spans="2:25" ht="21" thickBot="1" x14ac:dyDescent="0.3">
      <c r="B16" s="209" t="e">
        <f>HLOOKUP(Tirage!$Q$5,Scenario1,14,FALSE)</f>
        <v>#N/A</v>
      </c>
      <c r="C16" s="208" t="e">
        <f>VLOOKUP($B16,Joueurs,3,FALSE)</f>
        <v>#N/A</v>
      </c>
      <c r="D16" s="134" t="e">
        <f>VLOOKUP($B16,Joueurs,2,FALSE)</f>
        <v>#N/A</v>
      </c>
      <c r="E16" s="285"/>
      <c r="F16" s="123"/>
      <c r="G16" s="125" t="str">
        <f>IF(G15="","",G15)</f>
        <v/>
      </c>
      <c r="H16" s="123"/>
      <c r="I16" s="180" t="str">
        <f>IF(ISBLANK(F16),"",F16/G16)</f>
        <v/>
      </c>
      <c r="J16" s="181">
        <f>IF(ISBLANK(F16),0,F16/G16+(H16/100))</f>
        <v>0</v>
      </c>
      <c r="K16" s="124" t="str">
        <f>IF(F16="","",IF(F16&gt;F15,2,IF(F16=F15,1,0)))</f>
        <v/>
      </c>
      <c r="L16" s="208" t="e">
        <f>B16</f>
        <v>#N/A</v>
      </c>
      <c r="N16" s="215" t="s">
        <v>41</v>
      </c>
      <c r="O16" s="215" t="s">
        <v>41</v>
      </c>
      <c r="P16" s="215">
        <f>AW7</f>
        <v>0</v>
      </c>
      <c r="Q16" s="215">
        <v>3</v>
      </c>
      <c r="R16" s="213" t="e">
        <f>VLOOKUP(0,K7:L8,2,FALSE)</f>
        <v>#N/A</v>
      </c>
    </row>
    <row r="17" spans="2:18" x14ac:dyDescent="0.25">
      <c r="D17" s="133"/>
      <c r="E17" s="133"/>
      <c r="F17" s="132"/>
      <c r="G17" s="132"/>
      <c r="H17" s="132"/>
      <c r="I17" s="184"/>
      <c r="J17" s="184"/>
      <c r="K17" s="132"/>
    </row>
    <row r="18" spans="2:18" x14ac:dyDescent="0.25">
      <c r="D18" s="286">
        <v>3</v>
      </c>
      <c r="E18" s="287"/>
      <c r="F18" s="287"/>
      <c r="G18" s="287"/>
      <c r="H18" s="287"/>
      <c r="I18" s="287"/>
      <c r="J18" s="287"/>
      <c r="K18" s="288"/>
    </row>
    <row r="19" spans="2:18" ht="18.75" thickBot="1" x14ac:dyDescent="0.3">
      <c r="D19" s="132"/>
      <c r="E19" s="132"/>
      <c r="F19" s="132"/>
      <c r="G19" s="132"/>
      <c r="H19" s="132"/>
      <c r="I19" s="184"/>
      <c r="J19" s="184"/>
      <c r="K19" s="132"/>
    </row>
    <row r="20" spans="2:18" ht="20.25" x14ac:dyDescent="0.25">
      <c r="B20" s="209">
        <f>HLOOKUP(Tirage!$Q$5,Scenario1,18,FALSE)</f>
        <v>1</v>
      </c>
      <c r="C20" s="208">
        <f>VLOOKUP($B20,Joueurs,3,FALSE)</f>
        <v>0</v>
      </c>
      <c r="D20" s="134" t="str">
        <f>VLOOKUP($B20,Joueurs,2,FALSE)</f>
        <v/>
      </c>
      <c r="E20" s="284" t="str">
        <f>IF(Tirage!$G$17="","",Tirage!$G$18)</f>
        <v/>
      </c>
      <c r="F20" s="123"/>
      <c r="G20" s="123"/>
      <c r="H20" s="123"/>
      <c r="I20" s="180" t="str">
        <f>IF(ISBLANK(F20),"",F20/G20)</f>
        <v/>
      </c>
      <c r="J20" s="181">
        <f>IF(ISBLANK(F20),0,F20/G20+(H20/100))</f>
        <v>0</v>
      </c>
      <c r="K20" s="124" t="str">
        <f>IF(F20="","",IF(F20&gt;F21,2,IF(F20=F21,1,0)))</f>
        <v/>
      </c>
      <c r="N20" s="210">
        <v>1</v>
      </c>
      <c r="O20" s="210">
        <v>1</v>
      </c>
      <c r="P20" s="210">
        <f>AW3</f>
        <v>0</v>
      </c>
      <c r="Q20" s="210">
        <v>1</v>
      </c>
      <c r="R20" s="211">
        <v>1</v>
      </c>
    </row>
    <row r="21" spans="2:18" ht="20.25" x14ac:dyDescent="0.25">
      <c r="B21" s="209" t="e">
        <f>HLOOKUP(Tirage!$Q$5,Scenario1,19,FALSE)</f>
        <v>#N/A</v>
      </c>
      <c r="C21" s="208" t="e">
        <f>VLOOKUP($B21,Joueurs,3,FALSE)</f>
        <v>#N/A</v>
      </c>
      <c r="D21" s="134" t="e">
        <f>VLOOKUP($B21,Joueurs,2,FALSE)</f>
        <v>#N/A</v>
      </c>
      <c r="E21" s="285"/>
      <c r="F21" s="123"/>
      <c r="G21" s="125" t="str">
        <f>IF(G20="","",G20)</f>
        <v/>
      </c>
      <c r="H21" s="123"/>
      <c r="I21" s="180" t="str">
        <f>IF(ISBLANK(F21),"",F21/G21)</f>
        <v/>
      </c>
      <c r="J21" s="181">
        <f>IF(ISBLANK(F21),0,F21/G21+(H21/100))</f>
        <v>0</v>
      </c>
      <c r="K21" s="124" t="str">
        <f>IF(F21="","",IF(F21&gt;F20,2,IF(F21=F20,1,0)))</f>
        <v/>
      </c>
      <c r="N21" s="212">
        <v>2</v>
      </c>
      <c r="O21" s="212">
        <f>BA3</f>
        <v>0</v>
      </c>
      <c r="P21" s="212">
        <f>AW7</f>
        <v>0</v>
      </c>
      <c r="Q21" s="212">
        <v>4</v>
      </c>
      <c r="R21" s="213" t="e">
        <f>VLOOKUP(2,K4:L5,2,FALSE)</f>
        <v>#N/A</v>
      </c>
    </row>
    <row r="22" spans="2:18" x14ac:dyDescent="0.25">
      <c r="D22" s="133"/>
      <c r="E22" s="132"/>
      <c r="F22" s="132"/>
      <c r="G22" s="132"/>
      <c r="H22" s="132"/>
      <c r="I22" s="184"/>
      <c r="J22" s="184"/>
      <c r="K22" s="132"/>
      <c r="N22" s="212"/>
      <c r="O22" s="212"/>
      <c r="P22" s="212"/>
      <c r="Q22" s="212"/>
      <c r="R22" s="213"/>
    </row>
    <row r="23" spans="2:18" ht="20.25" x14ac:dyDescent="0.25">
      <c r="B23" s="209">
        <f>HLOOKUP(Tirage!$Q$5,Scenario1,21,FALSE)</f>
        <v>4</v>
      </c>
      <c r="C23" s="208">
        <f>VLOOKUP($B23,Joueurs,3,FALSE)</f>
        <v>0</v>
      </c>
      <c r="D23" s="134" t="str">
        <f>VLOOKUP($B23,Joueurs,2,FALSE)</f>
        <v/>
      </c>
      <c r="E23" s="284" t="str">
        <f>IF(Tirage!$G$17="","",Tirage!$G$18)</f>
        <v/>
      </c>
      <c r="F23" s="123"/>
      <c r="G23" s="123"/>
      <c r="H23" s="123"/>
      <c r="I23" s="180" t="str">
        <f>IF(ISBLANK(F23),"",F23/G23)</f>
        <v/>
      </c>
      <c r="J23" s="181">
        <f>IF(ISBLANK(F23),0,F23/G23+(H23/100))</f>
        <v>0</v>
      </c>
      <c r="K23" s="124" t="str">
        <f>IF(F23="","",IF(F23&gt;F24,2,IF(F23=F24,1,0)))</f>
        <v/>
      </c>
      <c r="N23" s="212" t="s">
        <v>41</v>
      </c>
      <c r="O23" s="212" t="s">
        <v>41</v>
      </c>
      <c r="P23" s="212">
        <f>AW6</f>
        <v>0</v>
      </c>
      <c r="Q23" s="212">
        <v>3</v>
      </c>
      <c r="R23" s="213">
        <v>4</v>
      </c>
    </row>
    <row r="24" spans="2:18" ht="21" thickBot="1" x14ac:dyDescent="0.3">
      <c r="B24" s="209" t="e">
        <f>HLOOKUP(Tirage!$Q$5,Scenario1,22,FALSE)</f>
        <v>#N/A</v>
      </c>
      <c r="C24" s="208" t="e">
        <f>VLOOKUP($B24,Joueurs,3,FALSE)</f>
        <v>#N/A</v>
      </c>
      <c r="D24" s="134" t="e">
        <f>VLOOKUP($B24,Joueurs,2,FALSE)</f>
        <v>#N/A</v>
      </c>
      <c r="E24" s="285"/>
      <c r="F24" s="123"/>
      <c r="G24" s="125" t="str">
        <f>IF(G23="","",G23)</f>
        <v/>
      </c>
      <c r="H24" s="123"/>
      <c r="I24" s="180" t="str">
        <f>IF(ISBLANK(F24),"",F24/G24)</f>
        <v/>
      </c>
      <c r="J24" s="181">
        <f>IF(ISBLANK(F24),0,F24/G24+(H24/100))</f>
        <v>0</v>
      </c>
      <c r="K24" s="124" t="str">
        <f>IF(F24="","",IF(F24&gt;F23,2,IF(F24=F23,1,0)))</f>
        <v/>
      </c>
      <c r="N24" s="215" t="s">
        <v>41</v>
      </c>
      <c r="O24" s="215" t="s">
        <v>41</v>
      </c>
      <c r="P24" s="215">
        <f>AW4</f>
        <v>0</v>
      </c>
      <c r="Q24" s="215">
        <v>5</v>
      </c>
      <c r="R24" s="213" t="e">
        <f>VLOOKUP(2,K7:L8,2,FALSE)</f>
        <v>#N/A</v>
      </c>
    </row>
    <row r="25" spans="2:18" x14ac:dyDescent="0.25">
      <c r="D25" s="126"/>
      <c r="E25" s="126"/>
      <c r="F25" s="127"/>
      <c r="G25" s="128"/>
      <c r="H25" s="127"/>
      <c r="I25" s="182"/>
      <c r="J25" s="183"/>
      <c r="K25" s="129"/>
    </row>
    <row r="26" spans="2:18" x14ac:dyDescent="0.25">
      <c r="D26" s="289" t="s">
        <v>479</v>
      </c>
      <c r="E26" s="287"/>
      <c r="F26" s="287"/>
      <c r="G26" s="287"/>
      <c r="H26" s="287"/>
      <c r="I26" s="287"/>
      <c r="J26" s="287"/>
      <c r="K26" s="288"/>
    </row>
    <row r="27" spans="2:18" ht="18.75" thickBot="1" x14ac:dyDescent="0.3">
      <c r="D27" s="132"/>
      <c r="E27" s="132"/>
      <c r="F27" s="132"/>
      <c r="G27" s="132"/>
      <c r="H27" s="132"/>
      <c r="I27" s="184"/>
      <c r="J27" s="184"/>
      <c r="K27" s="132"/>
    </row>
    <row r="28" spans="2:18" ht="20.25" x14ac:dyDescent="0.25">
      <c r="B28" s="209" t="str">
        <f>HLOOKUP(Tirage!$Q$5,Scenario1,26,FALSE)</f>
        <v>vip1</v>
      </c>
      <c r="C28" s="208" t="e">
        <f>VLOOKUP($B28,Qualifdemip1,2,FALSE)</f>
        <v>#N/A</v>
      </c>
      <c r="D28" s="134" t="e">
        <f>VLOOKUP($C28,Qualif,2,FALSE)</f>
        <v>#N/A</v>
      </c>
      <c r="E28" s="284" t="str">
        <f>IF(Tirage!$G$17="","",Tirage!$G$18)</f>
        <v/>
      </c>
      <c r="F28" s="123"/>
      <c r="G28" s="123"/>
      <c r="H28" s="123"/>
      <c r="I28" s="180" t="str">
        <f>IF(ISBLANK(F28),"",F28/G28)</f>
        <v/>
      </c>
      <c r="J28" s="181">
        <f>IF(ISBLANK(F28),0,F28/G28+(H28/100))</f>
        <v>0</v>
      </c>
      <c r="K28" s="124" t="str">
        <f>IF(F28="","",IF(F28&gt;F29,2,IF(F28=F29,1,0)))</f>
        <v/>
      </c>
      <c r="N28" s="210" t="s">
        <v>41</v>
      </c>
      <c r="O28" s="210" t="s">
        <v>41</v>
      </c>
      <c r="P28" s="210" t="s">
        <v>41</v>
      </c>
      <c r="Q28" s="210">
        <v>2</v>
      </c>
      <c r="R28" s="211" t="s">
        <v>498</v>
      </c>
    </row>
    <row r="29" spans="2:18" ht="20.25" x14ac:dyDescent="0.25">
      <c r="B29" s="209" t="str">
        <f>HLOOKUP(Tirage!$Q$5,Scenario1,27,FALSE)</f>
        <v>vip2</v>
      </c>
      <c r="C29" s="208" t="e">
        <f>VLOOKUP($B29,Qualifdemip2,2,FALSE)</f>
        <v>#N/A</v>
      </c>
      <c r="D29" s="134" t="e">
        <f>VLOOKUP($C29,Qualif,2,FALSE)</f>
        <v>#N/A</v>
      </c>
      <c r="E29" s="285"/>
      <c r="F29" s="123"/>
      <c r="G29" s="125" t="str">
        <f>IF(G28="","",G28)</f>
        <v/>
      </c>
      <c r="H29" s="123"/>
      <c r="I29" s="180" t="str">
        <f>IF(ISBLANK(F29),"",F29/G29)</f>
        <v/>
      </c>
      <c r="J29" s="181">
        <f>IF(ISBLANK(F29),0,F29/G29+(H29/100))</f>
        <v>0</v>
      </c>
      <c r="K29" s="124" t="str">
        <f>IF(F29="","",IF(F29&gt;F28,2,IF(F29=F28,1,0)))</f>
        <v/>
      </c>
      <c r="N29" s="212" t="s">
        <v>41</v>
      </c>
      <c r="O29" s="212" t="s">
        <v>41</v>
      </c>
      <c r="P29" s="212" t="s">
        <v>41</v>
      </c>
      <c r="Q29" s="212">
        <v>4</v>
      </c>
      <c r="R29" s="213" t="s">
        <v>499</v>
      </c>
    </row>
    <row r="30" spans="2:18" x14ac:dyDescent="0.25">
      <c r="D30" s="133"/>
      <c r="E30" s="132"/>
      <c r="F30" s="132"/>
      <c r="G30" s="132"/>
      <c r="H30" s="132"/>
      <c r="I30" s="184"/>
      <c r="J30" s="184"/>
      <c r="K30" s="132"/>
      <c r="N30" s="212"/>
      <c r="O30" s="212"/>
      <c r="P30" s="212"/>
      <c r="Q30" s="212"/>
      <c r="R30" s="213"/>
    </row>
    <row r="31" spans="2:18" ht="20.25" x14ac:dyDescent="0.25">
      <c r="B31" s="209" t="str">
        <f>HLOOKUP(Tirage!$Q$5,Scenario1,29,FALSE)</f>
        <v>vip1</v>
      </c>
      <c r="C31" s="208" t="e">
        <f>VLOOKUP($B31,Qualifdemip2,2,FALSE)</f>
        <v>#N/A</v>
      </c>
      <c r="D31" s="134" t="e">
        <f>VLOOKUP($C31,Qualif,2,FALSE)</f>
        <v>#N/A</v>
      </c>
      <c r="E31" s="284" t="str">
        <f>IF(Tirage!$G$17="","",Tirage!$G$18)</f>
        <v/>
      </c>
      <c r="F31" s="123"/>
      <c r="G31" s="123"/>
      <c r="H31" s="123"/>
      <c r="I31" s="180" t="str">
        <f>IF(ISBLANK(F31),"",F31/G31)</f>
        <v/>
      </c>
      <c r="J31" s="181">
        <f>IF(ISBLANK(F31),0,F31/G31+(H31/100))</f>
        <v>0</v>
      </c>
      <c r="K31" s="124" t="str">
        <f>IF(F31="","",IF(F31&gt;F32,2,IF(F31=F32,1,0)))</f>
        <v/>
      </c>
      <c r="N31" s="212" t="s">
        <v>41</v>
      </c>
      <c r="O31" s="212" t="s">
        <v>41</v>
      </c>
      <c r="P31" s="212" t="s">
        <v>41</v>
      </c>
      <c r="Q31" s="212">
        <v>1</v>
      </c>
      <c r="R31" s="213" t="s">
        <v>498</v>
      </c>
    </row>
    <row r="32" spans="2:18" ht="21" thickBot="1" x14ac:dyDescent="0.3">
      <c r="B32" s="209" t="str">
        <f>HLOOKUP(Tirage!$Q$5,Scenario1,30,FALSE)</f>
        <v>vip2</v>
      </c>
      <c r="C32" s="208" t="e">
        <f>VLOOKUP($B32,Qualifdemip1,2,FALSE)</f>
        <v>#N/A</v>
      </c>
      <c r="D32" s="134" t="e">
        <f>VLOOKUP($C32,Qualif,2,FALSE)</f>
        <v>#N/A</v>
      </c>
      <c r="E32" s="285"/>
      <c r="F32" s="123"/>
      <c r="G32" s="125" t="str">
        <f>IF(G31="","",G31)</f>
        <v/>
      </c>
      <c r="H32" s="123"/>
      <c r="I32" s="180" t="str">
        <f>IF(ISBLANK(F32),"",F32/G32)</f>
        <v/>
      </c>
      <c r="J32" s="181">
        <f>IF(ISBLANK(F32),0,F32/G32+(H32/100))</f>
        <v>0</v>
      </c>
      <c r="K32" s="124" t="str">
        <f>IF(F32="","",IF(F32&gt;F31,2,IF(F32=F31,1,0)))</f>
        <v/>
      </c>
      <c r="N32" s="215" t="s">
        <v>41</v>
      </c>
      <c r="O32" s="215" t="s">
        <v>41</v>
      </c>
      <c r="P32" s="215" t="s">
        <v>41</v>
      </c>
      <c r="Q32" s="215">
        <v>3</v>
      </c>
      <c r="R32" s="216" t="s">
        <v>499</v>
      </c>
    </row>
    <row r="33" spans="2:18" x14ac:dyDescent="0.25">
      <c r="N33" s="217"/>
      <c r="O33" s="217"/>
      <c r="P33" s="217"/>
      <c r="Q33" s="217"/>
      <c r="R33" s="217"/>
    </row>
    <row r="34" spans="2:18" x14ac:dyDescent="0.25">
      <c r="D34" s="286" t="s">
        <v>480</v>
      </c>
      <c r="E34" s="287"/>
      <c r="F34" s="287"/>
      <c r="G34" s="287"/>
      <c r="H34" s="287"/>
      <c r="I34" s="287"/>
      <c r="J34" s="287"/>
      <c r="K34" s="288"/>
      <c r="N34" s="217"/>
      <c r="O34" s="217"/>
      <c r="P34" s="217"/>
      <c r="Q34" s="217"/>
      <c r="R34" s="217"/>
    </row>
    <row r="35" spans="2:18" x14ac:dyDescent="0.25">
      <c r="D35" s="132"/>
      <c r="E35" s="132"/>
      <c r="F35" s="132"/>
      <c r="G35" s="132"/>
      <c r="H35" s="132"/>
      <c r="I35" s="184"/>
      <c r="J35" s="184"/>
      <c r="K35" s="132"/>
      <c r="N35" s="217"/>
      <c r="O35" s="217"/>
      <c r="P35" s="217"/>
      <c r="Q35" s="217"/>
      <c r="R35" s="217"/>
    </row>
    <row r="36" spans="2:18" ht="20.25" x14ac:dyDescent="0.25">
      <c r="B36" s="209">
        <f>HLOOKUP(Tirage!$Q$5,Scenario1,34,FALSE)</f>
        <v>1</v>
      </c>
      <c r="C36" s="208">
        <f>IF(ISBLANK(F28),0,VLOOKUP($B36,Qualiffinale,2,FALSE))</f>
        <v>0</v>
      </c>
      <c r="D36" s="134">
        <f>IF(ISBLANK(F28),0,VLOOKUP($C36,Qualif,2,FALSE))</f>
        <v>0</v>
      </c>
      <c r="E36" s="284" t="str">
        <f>IF(Tirage!$G$17="","",Tirage!$G$17)</f>
        <v/>
      </c>
      <c r="F36" s="123"/>
      <c r="G36" s="123"/>
      <c r="H36" s="123"/>
      <c r="I36" s="180" t="str">
        <f>IF(ISBLANK(F36),"",F36/G36)</f>
        <v/>
      </c>
      <c r="J36" s="181">
        <f>IF(ISBLANK(F36),0,F36/G36+(H36/100))</f>
        <v>0</v>
      </c>
      <c r="K36" s="124" t="str">
        <f>IF(F36="","",IF(F36&gt;F37,2,IF(F36=F37,1,0)))</f>
        <v/>
      </c>
      <c r="N36" s="217"/>
      <c r="O36" s="217"/>
      <c r="P36" s="217"/>
      <c r="Q36" s="217"/>
      <c r="R36" s="217">
        <v>1</v>
      </c>
    </row>
    <row r="37" spans="2:18" ht="20.25" x14ac:dyDescent="0.25">
      <c r="B37" s="209">
        <f>HLOOKUP(Tirage!$Q$5,Scenario1,35,FALSE)</f>
        <v>2</v>
      </c>
      <c r="C37" s="208">
        <f>IF(ISBLANK(F29),0,VLOOKUP($B37,Qualiffinale,2,FALSE))</f>
        <v>0</v>
      </c>
      <c r="D37" s="134">
        <f>IF(ISBLANK(F28),0,VLOOKUP($C37,Qualif,2,FALSE))</f>
        <v>0</v>
      </c>
      <c r="E37" s="285"/>
      <c r="F37" s="123"/>
      <c r="G37" s="125" t="str">
        <f>IF(G36="","",G36)</f>
        <v/>
      </c>
      <c r="H37" s="123"/>
      <c r="I37" s="180" t="str">
        <f>IF(ISBLANK(F37),"",F37/G37)</f>
        <v/>
      </c>
      <c r="J37" s="181">
        <f>IF(ISBLANK(F37),0,F37/G37+(H37/100))</f>
        <v>0</v>
      </c>
      <c r="K37" s="124" t="str">
        <f>IF(F37="","",IF(F37&gt;F36,2,IF(F37=F36,1,0)))</f>
        <v/>
      </c>
      <c r="N37" s="217"/>
      <c r="O37" s="217"/>
      <c r="P37" s="217"/>
      <c r="Q37" s="217"/>
      <c r="R37" s="217">
        <v>2</v>
      </c>
    </row>
    <row r="38" spans="2:18" x14ac:dyDescent="0.25">
      <c r="D38" s="126"/>
      <c r="E38" s="126"/>
      <c r="F38" s="127"/>
      <c r="G38" s="128"/>
      <c r="H38" s="127"/>
      <c r="I38" s="182"/>
      <c r="J38" s="183"/>
      <c r="K38" s="129"/>
      <c r="N38" s="217"/>
      <c r="O38" s="217"/>
      <c r="P38" s="217"/>
      <c r="Q38" s="217"/>
      <c r="R38" s="217"/>
    </row>
    <row r="39" spans="2:18" x14ac:dyDescent="0.25">
      <c r="D39" s="286" t="s">
        <v>481</v>
      </c>
      <c r="E39" s="287"/>
      <c r="F39" s="287"/>
      <c r="G39" s="287"/>
      <c r="H39" s="287"/>
      <c r="I39" s="287"/>
      <c r="J39" s="287"/>
      <c r="K39" s="288"/>
      <c r="N39" s="217"/>
      <c r="O39" s="217"/>
      <c r="P39" s="217"/>
      <c r="Q39" s="217"/>
      <c r="R39" s="217"/>
    </row>
    <row r="40" spans="2:18" x14ac:dyDescent="0.25">
      <c r="D40" s="132"/>
      <c r="E40" s="132"/>
      <c r="F40" s="132"/>
      <c r="G40" s="132"/>
      <c r="H40" s="132"/>
      <c r="I40" s="184"/>
      <c r="J40" s="184"/>
      <c r="K40" s="132"/>
      <c r="N40" s="217"/>
      <c r="O40" s="217"/>
      <c r="P40" s="217"/>
      <c r="Q40" s="217"/>
      <c r="R40" s="217"/>
    </row>
    <row r="41" spans="2:18" x14ac:dyDescent="0.25">
      <c r="B41" s="217" t="s">
        <v>518</v>
      </c>
      <c r="C41" s="208" t="e">
        <f>VLOOKUP($B41,Qualifdemip1,2,FALSE)</f>
        <v>#N/A</v>
      </c>
      <c r="D41" s="134" t="e">
        <f>VLOOKUP($C41,Qualif,2,FALSE)</f>
        <v>#N/A</v>
      </c>
      <c r="E41" s="284" t="str">
        <f>IF(Tirage!$G$17="","",Tirage!$G$18)</f>
        <v/>
      </c>
      <c r="F41" s="123"/>
      <c r="G41" s="123"/>
      <c r="H41" s="123"/>
      <c r="I41" s="180" t="str">
        <f>IF(ISBLANK(F41),"",F41/G41)</f>
        <v/>
      </c>
      <c r="J41" s="181">
        <f>IF(ISBLANK(F41),0,F41/G41+(H41/100))</f>
        <v>0</v>
      </c>
      <c r="K41" s="124" t="str">
        <f>IF(F41="","",IF(F41&gt;F42,2,IF(F41=F42,1,0)))</f>
        <v/>
      </c>
      <c r="N41" s="217"/>
      <c r="O41" s="217"/>
      <c r="P41" s="217"/>
      <c r="Q41" s="217"/>
      <c r="R41" s="217"/>
    </row>
    <row r="42" spans="2:18" x14ac:dyDescent="0.25">
      <c r="B42" s="217" t="s">
        <v>518</v>
      </c>
      <c r="C42" s="208" t="e">
        <f>VLOOKUP($B42,Qualifdemip2,2,FALSE)</f>
        <v>#N/A</v>
      </c>
      <c r="D42" s="134" t="e">
        <f>VLOOKUP($C42,Qualif,2,FALSE)</f>
        <v>#N/A</v>
      </c>
      <c r="E42" s="285"/>
      <c r="F42" s="123"/>
      <c r="G42" s="125" t="str">
        <f>IF(G41="","",G41)</f>
        <v/>
      </c>
      <c r="H42" s="123"/>
      <c r="I42" s="180" t="str">
        <f>IF(ISBLANK(F42),"",F42/G42)</f>
        <v/>
      </c>
      <c r="J42" s="181">
        <f>IF(ISBLANK(F42),0,F42/G42+(H42/100))</f>
        <v>0</v>
      </c>
      <c r="K42" s="124" t="str">
        <f>IF(F42="","",IF(F42&gt;F41,2,IF(F42=F41,1,0)))</f>
        <v/>
      </c>
      <c r="N42" s="217"/>
      <c r="O42" s="217"/>
      <c r="P42" s="217"/>
      <c r="Q42" s="217"/>
      <c r="R42" s="217"/>
    </row>
    <row r="43" spans="2:18" x14ac:dyDescent="0.25">
      <c r="N43" s="217"/>
      <c r="O43" s="217"/>
      <c r="P43" s="217"/>
      <c r="Q43" s="217"/>
      <c r="R43" s="217"/>
    </row>
    <row r="44" spans="2:18" x14ac:dyDescent="0.25">
      <c r="N44" s="217"/>
      <c r="O44" s="217"/>
      <c r="P44" s="217"/>
      <c r="Q44" s="217"/>
      <c r="R44" s="217"/>
    </row>
    <row r="45" spans="2:18" x14ac:dyDescent="0.25">
      <c r="N45" s="217"/>
      <c r="O45" s="217"/>
      <c r="P45" s="217"/>
      <c r="Q45" s="217"/>
      <c r="R45" s="217"/>
    </row>
    <row r="46" spans="2:18" x14ac:dyDescent="0.25">
      <c r="N46" s="217"/>
      <c r="O46" s="217"/>
      <c r="P46" s="217"/>
      <c r="Q46" s="217"/>
      <c r="R46" s="217"/>
    </row>
    <row r="47" spans="2:18" x14ac:dyDescent="0.25">
      <c r="R47" s="218" t="s">
        <v>482</v>
      </c>
    </row>
    <row r="48" spans="2:18" x14ac:dyDescent="0.25">
      <c r="R48" s="218" t="s">
        <v>483</v>
      </c>
    </row>
    <row r="49" spans="18:18" x14ac:dyDescent="0.25">
      <c r="R49" s="218" t="s">
        <v>484</v>
      </c>
    </row>
    <row r="50" spans="18:18" x14ac:dyDescent="0.25">
      <c r="R50" s="218" t="s">
        <v>485</v>
      </c>
    </row>
    <row r="51" spans="18:18" x14ac:dyDescent="0.25">
      <c r="R51" s="218"/>
    </row>
    <row r="52" spans="18:18" x14ac:dyDescent="0.25">
      <c r="R52" s="218"/>
    </row>
    <row r="53" spans="18:18" x14ac:dyDescent="0.25">
      <c r="R53" s="218">
        <v>60</v>
      </c>
    </row>
    <row r="54" spans="18:18" x14ac:dyDescent="0.25">
      <c r="R54" s="218">
        <v>60</v>
      </c>
    </row>
    <row r="55" spans="18:18" x14ac:dyDescent="0.25">
      <c r="R55" s="218">
        <v>60</v>
      </c>
    </row>
    <row r="56" spans="18:18" x14ac:dyDescent="0.25">
      <c r="R56" s="218">
        <v>60</v>
      </c>
    </row>
    <row r="57" spans="18:18" x14ac:dyDescent="0.25">
      <c r="R57" s="218">
        <v>60</v>
      </c>
    </row>
    <row r="58" spans="18:18" x14ac:dyDescent="0.25">
      <c r="R58" s="218">
        <v>60</v>
      </c>
    </row>
    <row r="59" spans="18:18" x14ac:dyDescent="0.25">
      <c r="R59" s="218">
        <v>80</v>
      </c>
    </row>
    <row r="60" spans="18:18" x14ac:dyDescent="0.25">
      <c r="R60" s="218">
        <v>80</v>
      </c>
    </row>
  </sheetData>
  <mergeCells count="16">
    <mergeCell ref="D34:K34"/>
    <mergeCell ref="E36:E37"/>
    <mergeCell ref="E41:E42"/>
    <mergeCell ref="D39:K39"/>
    <mergeCell ref="D18:K18"/>
    <mergeCell ref="E20:E21"/>
    <mergeCell ref="E23:E24"/>
    <mergeCell ref="D26:K26"/>
    <mergeCell ref="E28:E29"/>
    <mergeCell ref="E31:E32"/>
    <mergeCell ref="E15:E16"/>
    <mergeCell ref="D1:K1"/>
    <mergeCell ref="E4:E5"/>
    <mergeCell ref="E7:E8"/>
    <mergeCell ref="D10:K10"/>
    <mergeCell ref="E12:E13"/>
  </mergeCells>
  <conditionalFormatting sqref="A1:XFD3 A6:XFD6 A4:D5 F4:XFD5 A9:XFD11 A7:D8 A14:XFD14 A12:D13 A17:XFD19 A15:D16 A22:XFD22 A20:D21 A25:XFD27 A23:D24 A30:XFD30 A28:D29 A33:XFD35 A31:D32 A43:XFD1048576 A41:D42 A38:XFD40 A36:D37 F7:XFD8 F12:XFD13 F15:XFD16 F20:XFD21 F23:XFD24 F28:XFD29 F31:XFD32 F36:XFD37 F41:XFD42">
    <cfRule type="containsErrors" dxfId="82" priority="11">
      <formula>ISERROR(A1)</formula>
    </cfRule>
  </conditionalFormatting>
  <conditionalFormatting sqref="E4:E5">
    <cfRule type="containsErrors" dxfId="81" priority="10">
      <formula>ISERROR(E4)</formula>
    </cfRule>
  </conditionalFormatting>
  <conditionalFormatting sqref="E7:E8">
    <cfRule type="containsErrors" dxfId="80" priority="9">
      <formula>ISERROR(E7)</formula>
    </cfRule>
  </conditionalFormatting>
  <conditionalFormatting sqref="E12:E13">
    <cfRule type="containsErrors" dxfId="79" priority="8">
      <formula>ISERROR(E12)</formula>
    </cfRule>
  </conditionalFormatting>
  <conditionalFormatting sqref="E15:E16">
    <cfRule type="containsErrors" dxfId="78" priority="7">
      <formula>ISERROR(E15)</formula>
    </cfRule>
  </conditionalFormatting>
  <conditionalFormatting sqref="E20:E21">
    <cfRule type="containsErrors" dxfId="77" priority="6">
      <formula>ISERROR(E20)</formula>
    </cfRule>
  </conditionalFormatting>
  <conditionalFormatting sqref="E23:E24">
    <cfRule type="containsErrors" dxfId="76" priority="5">
      <formula>ISERROR(E23)</formula>
    </cfRule>
  </conditionalFormatting>
  <conditionalFormatting sqref="E28:E29">
    <cfRule type="containsErrors" dxfId="75" priority="4">
      <formula>ISERROR(E28)</formula>
    </cfRule>
  </conditionalFormatting>
  <conditionalFormatting sqref="E31:E32">
    <cfRule type="containsErrors" dxfId="74" priority="3">
      <formula>ISERROR(E31)</formula>
    </cfRule>
  </conditionalFormatting>
  <conditionalFormatting sqref="E41:E42">
    <cfRule type="containsErrors" dxfId="73" priority="2">
      <formula>ISERROR(E41)</formula>
    </cfRule>
  </conditionalFormatting>
  <conditionalFormatting sqref="E36:E37">
    <cfRule type="containsErrors" dxfId="72" priority="1">
      <formula>ISERROR(E36)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="90" zoomScaleNormal="90" workbookViewId="0">
      <selection activeCell="B1" sqref="B1:J1"/>
    </sheetView>
  </sheetViews>
  <sheetFormatPr baseColWidth="10" defaultColWidth="11.42578125" defaultRowHeight="12.75" x14ac:dyDescent="0.25"/>
  <cols>
    <col min="1" max="1" width="1.140625" style="219" customWidth="1"/>
    <col min="2" max="2" width="6.85546875" style="219" customWidth="1"/>
    <col min="3" max="3" width="10.28515625" style="219" customWidth="1"/>
    <col min="4" max="4" width="33.7109375" style="219" customWidth="1"/>
    <col min="5" max="7" width="7.140625" style="219" customWidth="1"/>
    <col min="8" max="8" width="7.85546875" style="219" customWidth="1"/>
    <col min="9" max="9" width="9" style="219" customWidth="1"/>
    <col min="10" max="10" width="7.140625" style="219" customWidth="1"/>
    <col min="11" max="11" width="5.7109375" style="219" customWidth="1"/>
    <col min="12" max="12" width="3.42578125" style="219" hidden="1" customWidth="1"/>
    <col min="13" max="13" width="24.7109375" style="219" customWidth="1"/>
    <col min="14" max="17" width="4.85546875" style="219" customWidth="1"/>
    <col min="18" max="18" width="7.7109375" style="219" customWidth="1"/>
    <col min="19" max="20" width="4.85546875" style="219" hidden="1" customWidth="1"/>
    <col min="21" max="21" width="4.85546875" style="219" customWidth="1"/>
    <col min="22" max="22" width="4.28515625" style="219" bestFit="1" customWidth="1"/>
    <col min="23" max="23" width="2.5703125" style="219" customWidth="1"/>
    <col min="24" max="16384" width="11.42578125" style="219"/>
  </cols>
  <sheetData>
    <row r="1" spans="1:25" ht="18" customHeight="1" x14ac:dyDescent="0.25">
      <c r="B1" s="292" t="s">
        <v>506</v>
      </c>
      <c r="C1" s="293"/>
      <c r="D1" s="293"/>
      <c r="E1" s="293"/>
      <c r="F1" s="293"/>
      <c r="G1" s="293"/>
      <c r="H1" s="293"/>
      <c r="I1" s="293"/>
      <c r="J1" s="294"/>
      <c r="L1" s="220"/>
      <c r="M1" s="295"/>
      <c r="N1" s="296"/>
      <c r="O1" s="296"/>
      <c r="P1" s="296"/>
      <c r="Q1" s="296"/>
      <c r="R1" s="296"/>
      <c r="S1" s="296"/>
      <c r="T1" s="296"/>
      <c r="U1" s="297"/>
      <c r="V1" s="220"/>
      <c r="W1" s="220"/>
      <c r="X1" s="220"/>
      <c r="Y1" s="220"/>
    </row>
    <row r="2" spans="1:25" ht="18" customHeight="1" x14ac:dyDescent="0.25"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1:25" ht="18" customHeight="1" x14ac:dyDescent="0.25">
      <c r="A3" s="221"/>
      <c r="D3" s="219" t="s">
        <v>507</v>
      </c>
      <c r="E3" s="299" t="str">
        <f>Tirage!$H5</f>
        <v>Finale Oise</v>
      </c>
      <c r="F3" s="299"/>
      <c r="G3" s="299"/>
      <c r="L3" s="298">
        <v>1</v>
      </c>
      <c r="M3" s="222" t="str">
        <f>Match!D4</f>
        <v/>
      </c>
      <c r="N3" s="290" t="str">
        <f>quotareduit</f>
        <v/>
      </c>
      <c r="O3" s="223">
        <f>Match!F4</f>
        <v>0</v>
      </c>
      <c r="P3" s="223">
        <f>Match!G4</f>
        <v>0</v>
      </c>
      <c r="Q3" s="223">
        <f>Match!H4</f>
        <v>0</v>
      </c>
      <c r="R3" s="224" t="str">
        <f>Match!I4</f>
        <v/>
      </c>
      <c r="S3" s="223">
        <f>Match!J4</f>
        <v>0</v>
      </c>
      <c r="T3" s="223" t="str">
        <f>Match!K4</f>
        <v/>
      </c>
      <c r="U3" s="223" t="str">
        <f>Match!$K$4</f>
        <v/>
      </c>
      <c r="V3" s="220"/>
      <c r="W3" s="220"/>
      <c r="X3" s="220"/>
      <c r="Y3" s="220"/>
    </row>
    <row r="4" spans="1:25" ht="18" customHeight="1" x14ac:dyDescent="0.25">
      <c r="D4" s="219" t="s">
        <v>508</v>
      </c>
      <c r="E4" s="299">
        <f>Tirage!$H6</f>
        <v>0</v>
      </c>
      <c r="F4" s="299"/>
      <c r="G4" s="299"/>
      <c r="L4" s="298"/>
      <c r="M4" s="222" t="str">
        <f>Match!D5</f>
        <v/>
      </c>
      <c r="N4" s="291"/>
      <c r="O4" s="223">
        <f>Match!F5</f>
        <v>0</v>
      </c>
      <c r="P4" s="223" t="str">
        <f>Match!G5</f>
        <v/>
      </c>
      <c r="Q4" s="223">
        <f>Match!H5</f>
        <v>0</v>
      </c>
      <c r="R4" s="224" t="str">
        <f>Match!I5</f>
        <v/>
      </c>
      <c r="S4" s="223">
        <f>Match!J5</f>
        <v>0</v>
      </c>
      <c r="T4" s="223" t="str">
        <f>Match!K5</f>
        <v/>
      </c>
      <c r="U4" s="223" t="str">
        <f>Match!$K$5</f>
        <v/>
      </c>
      <c r="V4" s="220"/>
      <c r="W4" s="220"/>
      <c r="X4" s="220"/>
      <c r="Y4" s="220"/>
    </row>
    <row r="5" spans="1:25" ht="18" customHeight="1" x14ac:dyDescent="0.25">
      <c r="D5" s="220" t="s">
        <v>11</v>
      </c>
      <c r="E5" s="299">
        <f>Tirage!$H7</f>
        <v>0</v>
      </c>
      <c r="F5" s="299"/>
      <c r="G5" s="299"/>
      <c r="L5" s="298"/>
      <c r="M5" s="222" t="str">
        <f>Match!D7</f>
        <v/>
      </c>
      <c r="N5" s="290" t="str">
        <f>quotareduit</f>
        <v/>
      </c>
      <c r="O5" s="223">
        <f>Match!F7</f>
        <v>0</v>
      </c>
      <c r="P5" s="223">
        <f>Match!G7</f>
        <v>0</v>
      </c>
      <c r="Q5" s="223">
        <f>Match!H7</f>
        <v>0</v>
      </c>
      <c r="R5" s="224" t="str">
        <f>Match!I7</f>
        <v/>
      </c>
      <c r="S5" s="223">
        <f>Match!J7</f>
        <v>0</v>
      </c>
      <c r="T5" s="223" t="str">
        <f>Match!K7</f>
        <v/>
      </c>
      <c r="U5" s="223" t="str">
        <f>Match!$K$7</f>
        <v/>
      </c>
      <c r="V5" s="220"/>
      <c r="W5" s="220"/>
      <c r="X5" s="220"/>
      <c r="Y5" s="220"/>
    </row>
    <row r="6" spans="1:25" ht="18" customHeight="1" x14ac:dyDescent="0.25">
      <c r="D6" s="219" t="s">
        <v>509</v>
      </c>
      <c r="E6" s="299">
        <f>Tirage!$H8</f>
        <v>0</v>
      </c>
      <c r="F6" s="299"/>
      <c r="G6" s="299"/>
      <c r="L6" s="298"/>
      <c r="M6" s="222" t="str">
        <f>Match!D8</f>
        <v/>
      </c>
      <c r="N6" s="291"/>
      <c r="O6" s="223">
        <f>Match!F8</f>
        <v>0</v>
      </c>
      <c r="P6" s="223" t="str">
        <f>Match!G8</f>
        <v/>
      </c>
      <c r="Q6" s="223">
        <f>Match!H8</f>
        <v>0</v>
      </c>
      <c r="R6" s="224" t="str">
        <f>Match!I8</f>
        <v/>
      </c>
      <c r="S6" s="223">
        <f>Match!J8</f>
        <v>0</v>
      </c>
      <c r="T6" s="223" t="str">
        <f>Match!K8</f>
        <v/>
      </c>
      <c r="U6" s="223" t="str">
        <f>Match!$K$8</f>
        <v/>
      </c>
      <c r="V6" s="220"/>
      <c r="W6" s="220"/>
      <c r="X6" s="220"/>
      <c r="Y6" s="220"/>
    </row>
    <row r="7" spans="1:25" ht="18" customHeight="1" x14ac:dyDescent="0.25">
      <c r="D7" s="219" t="s">
        <v>510</v>
      </c>
      <c r="E7" s="301">
        <f>Tirage!$H9</f>
        <v>0</v>
      </c>
      <c r="F7" s="301"/>
      <c r="G7" s="301"/>
      <c r="I7" s="220"/>
      <c r="J7" s="225"/>
      <c r="V7" s="220"/>
      <c r="W7" s="220"/>
      <c r="X7" s="220"/>
      <c r="Y7" s="220"/>
    </row>
    <row r="8" spans="1:25" ht="18" customHeight="1" x14ac:dyDescent="0.25">
      <c r="L8" s="298">
        <v>2</v>
      </c>
      <c r="M8" s="222" t="str">
        <f>Match!D12</f>
        <v/>
      </c>
      <c r="N8" s="290" t="str">
        <f>quotareduit</f>
        <v/>
      </c>
      <c r="O8" s="223">
        <f>Match!F12</f>
        <v>0</v>
      </c>
      <c r="P8" s="223">
        <f>Match!G12</f>
        <v>0</v>
      </c>
      <c r="Q8" s="223">
        <f>Match!H12</f>
        <v>0</v>
      </c>
      <c r="R8" s="224" t="str">
        <f>Match!I12</f>
        <v/>
      </c>
      <c r="S8" s="223">
        <f>Match!J12</f>
        <v>0</v>
      </c>
      <c r="T8" s="223" t="str">
        <f>Match!K12</f>
        <v/>
      </c>
      <c r="U8" s="223" t="str">
        <f>Match!$K$12</f>
        <v/>
      </c>
      <c r="V8" s="220"/>
      <c r="W8" s="220"/>
      <c r="X8" s="220"/>
      <c r="Y8" s="220"/>
    </row>
    <row r="9" spans="1:25" ht="18" customHeight="1" x14ac:dyDescent="0.25">
      <c r="L9" s="298"/>
      <c r="M9" s="222" t="e">
        <f>Match!D13</f>
        <v>#N/A</v>
      </c>
      <c r="N9" s="291"/>
      <c r="O9" s="223">
        <f>Match!F13</f>
        <v>0</v>
      </c>
      <c r="P9" s="223" t="str">
        <f>Match!G13</f>
        <v/>
      </c>
      <c r="Q9" s="223">
        <f>Match!H13</f>
        <v>0</v>
      </c>
      <c r="R9" s="224" t="str">
        <f>Match!I13</f>
        <v/>
      </c>
      <c r="S9" s="223">
        <f>Match!J13</f>
        <v>0</v>
      </c>
      <c r="T9" s="223" t="str">
        <f>Match!K13</f>
        <v/>
      </c>
      <c r="U9" s="223" t="str">
        <f>Match!$K$13</f>
        <v/>
      </c>
      <c r="V9" s="220"/>
      <c r="W9" s="220"/>
      <c r="X9" s="220"/>
      <c r="Y9" s="220"/>
    </row>
    <row r="10" spans="1:25" ht="18" customHeight="1" thickBot="1" x14ac:dyDescent="0.3">
      <c r="L10" s="298"/>
      <c r="M10" s="222" t="str">
        <f>Match!D15</f>
        <v/>
      </c>
      <c r="N10" s="290" t="str">
        <f>quotareduit</f>
        <v/>
      </c>
      <c r="O10" s="223">
        <f>Match!F15</f>
        <v>0</v>
      </c>
      <c r="P10" s="223">
        <f>Match!G15</f>
        <v>0</v>
      </c>
      <c r="Q10" s="223">
        <f>Match!H15</f>
        <v>0</v>
      </c>
      <c r="R10" s="224" t="str">
        <f>Match!I15</f>
        <v/>
      </c>
      <c r="S10" s="223">
        <f>Match!J15</f>
        <v>0</v>
      </c>
      <c r="T10" s="223" t="str">
        <f>Match!K15</f>
        <v/>
      </c>
      <c r="U10" s="223" t="str">
        <f>Match!$K$15</f>
        <v/>
      </c>
      <c r="V10" s="220"/>
      <c r="W10" s="220"/>
      <c r="X10" s="220"/>
      <c r="Y10" s="220"/>
    </row>
    <row r="11" spans="1:25" ht="18" customHeight="1" x14ac:dyDescent="0.25">
      <c r="B11" s="226" t="s">
        <v>511</v>
      </c>
      <c r="C11" s="227"/>
      <c r="D11" s="227" t="s">
        <v>77</v>
      </c>
      <c r="E11" s="227" t="s">
        <v>492</v>
      </c>
      <c r="F11" s="227" t="s">
        <v>512</v>
      </c>
      <c r="G11" s="227" t="s">
        <v>515</v>
      </c>
      <c r="H11" s="227" t="s">
        <v>513</v>
      </c>
      <c r="I11" s="227" t="s">
        <v>516</v>
      </c>
      <c r="J11" s="228" t="s">
        <v>492</v>
      </c>
      <c r="L11" s="298"/>
      <c r="M11" s="222" t="e">
        <f>Match!D16</f>
        <v>#N/A</v>
      </c>
      <c r="N11" s="291"/>
      <c r="O11" s="223">
        <f>Match!F16</f>
        <v>0</v>
      </c>
      <c r="P11" s="223" t="str">
        <f>Match!G16</f>
        <v/>
      </c>
      <c r="Q11" s="223">
        <f>Match!H16</f>
        <v>0</v>
      </c>
      <c r="R11" s="224" t="str">
        <f>Match!I16</f>
        <v/>
      </c>
      <c r="S11" s="223">
        <f>Match!J16</f>
        <v>0</v>
      </c>
      <c r="T11" s="223" t="str">
        <f>Match!K16</f>
        <v/>
      </c>
      <c r="U11" s="223" t="str">
        <f>Match!$K$16</f>
        <v/>
      </c>
      <c r="W11" s="220"/>
      <c r="X11" s="220"/>
      <c r="Y11" s="220"/>
    </row>
    <row r="12" spans="1:25" ht="18" customHeight="1" x14ac:dyDescent="0.25">
      <c r="B12" s="229">
        <f>Calcul!A73</f>
        <v>1</v>
      </c>
      <c r="C12" s="230" t="e">
        <f>Calcul!B73</f>
        <v>#N/A</v>
      </c>
      <c r="D12" s="231" t="e">
        <f>Calcul!C73</f>
        <v>#N/A</v>
      </c>
      <c r="E12" s="230" t="e">
        <f>Calcul!$E73</f>
        <v>#N/A</v>
      </c>
      <c r="F12" s="230" t="e">
        <f>Calcul!$F73</f>
        <v>#N/A</v>
      </c>
      <c r="G12" s="232" t="e">
        <f>Calcul!$G73</f>
        <v>#N/A</v>
      </c>
      <c r="H12" s="233" t="e">
        <f>Calcul!$I73</f>
        <v>#N/A</v>
      </c>
      <c r="I12" s="233" t="e">
        <f>Calcul!$H73</f>
        <v>#N/A</v>
      </c>
      <c r="J12" s="234" t="e">
        <f>Calcul!$D73</f>
        <v>#N/A</v>
      </c>
      <c r="M12" s="235"/>
      <c r="N12" s="235"/>
      <c r="O12" s="236"/>
      <c r="P12" s="236"/>
      <c r="Q12" s="236"/>
      <c r="R12" s="236"/>
      <c r="S12" s="236"/>
      <c r="T12" s="236"/>
      <c r="U12" s="236"/>
      <c r="W12" s="220"/>
      <c r="X12" s="220"/>
      <c r="Y12" s="220"/>
    </row>
    <row r="13" spans="1:25" ht="18" customHeight="1" x14ac:dyDescent="0.25">
      <c r="B13" s="229">
        <f>Calcul!A74</f>
        <v>2</v>
      </c>
      <c r="C13" s="230" t="e">
        <f>Calcul!B74</f>
        <v>#N/A</v>
      </c>
      <c r="D13" s="231" t="e">
        <f>Calcul!C74</f>
        <v>#N/A</v>
      </c>
      <c r="E13" s="230" t="e">
        <f>Calcul!$E74</f>
        <v>#N/A</v>
      </c>
      <c r="F13" s="230" t="e">
        <f>Calcul!$F74</f>
        <v>#N/A</v>
      </c>
      <c r="G13" s="237" t="e">
        <f>Calcul!$G74</f>
        <v>#N/A</v>
      </c>
      <c r="H13" s="233" t="e">
        <f>Calcul!$I74</f>
        <v>#N/A</v>
      </c>
      <c r="I13" s="233" t="e">
        <f>Calcul!$H74</f>
        <v>#N/A</v>
      </c>
      <c r="J13" s="234" t="e">
        <f>Calcul!$D74</f>
        <v>#N/A</v>
      </c>
      <c r="L13" s="298">
        <v>3</v>
      </c>
      <c r="M13" s="222" t="str">
        <f>Match!D20</f>
        <v/>
      </c>
      <c r="N13" s="290" t="str">
        <f>quotareduit</f>
        <v/>
      </c>
      <c r="O13" s="223">
        <f>Match!F20</f>
        <v>0</v>
      </c>
      <c r="P13" s="223">
        <f>Match!G20</f>
        <v>0</v>
      </c>
      <c r="Q13" s="223">
        <f>Match!H20</f>
        <v>0</v>
      </c>
      <c r="R13" s="224" t="str">
        <f>Match!I20</f>
        <v/>
      </c>
      <c r="S13" s="223">
        <f>Match!J20</f>
        <v>0</v>
      </c>
      <c r="T13" s="223" t="str">
        <f>Match!K20</f>
        <v/>
      </c>
      <c r="U13" s="223" t="str">
        <f>Match!$K$20</f>
        <v/>
      </c>
      <c r="W13" s="220"/>
      <c r="X13" s="220"/>
      <c r="Y13" s="220"/>
    </row>
    <row r="14" spans="1:25" ht="18" customHeight="1" x14ac:dyDescent="0.25">
      <c r="B14" s="229">
        <f>Calcul!A75</f>
        <v>3</v>
      </c>
      <c r="C14" s="230" t="e">
        <f>Calcul!B75</f>
        <v>#N/A</v>
      </c>
      <c r="D14" s="231" t="e">
        <f>Calcul!C75</f>
        <v>#N/A</v>
      </c>
      <c r="E14" s="230" t="e">
        <f>Calcul!$E75</f>
        <v>#N/A</v>
      </c>
      <c r="F14" s="230" t="e">
        <f>Calcul!$F75</f>
        <v>#N/A</v>
      </c>
      <c r="G14" s="237" t="e">
        <f>Calcul!$G75</f>
        <v>#N/A</v>
      </c>
      <c r="H14" s="233" t="e">
        <f>Calcul!$I75</f>
        <v>#N/A</v>
      </c>
      <c r="I14" s="233" t="e">
        <f>Calcul!$H75</f>
        <v>#N/A</v>
      </c>
      <c r="J14" s="234" t="e">
        <f>Calcul!$D75</f>
        <v>#N/A</v>
      </c>
      <c r="L14" s="298"/>
      <c r="M14" s="222" t="e">
        <f>Match!D21</f>
        <v>#N/A</v>
      </c>
      <c r="N14" s="291"/>
      <c r="O14" s="223">
        <f>Match!F21</f>
        <v>0</v>
      </c>
      <c r="P14" s="223" t="str">
        <f>Match!G21</f>
        <v/>
      </c>
      <c r="Q14" s="223">
        <f>Match!H21</f>
        <v>0</v>
      </c>
      <c r="R14" s="224" t="str">
        <f>Match!I21</f>
        <v/>
      </c>
      <c r="S14" s="223">
        <f>Match!J21</f>
        <v>0</v>
      </c>
      <c r="T14" s="223" t="str">
        <f>Match!K21</f>
        <v/>
      </c>
      <c r="U14" s="223" t="str">
        <f>Match!$K$21</f>
        <v/>
      </c>
      <c r="W14" s="220"/>
      <c r="X14" s="220"/>
      <c r="Y14" s="220"/>
    </row>
    <row r="15" spans="1:25" ht="18" customHeight="1" x14ac:dyDescent="0.25">
      <c r="B15" s="229">
        <f>Calcul!A76</f>
        <v>4</v>
      </c>
      <c r="C15" s="230" t="e">
        <f>Calcul!B76</f>
        <v>#N/A</v>
      </c>
      <c r="D15" s="231" t="e">
        <f>Calcul!C76</f>
        <v>#N/A</v>
      </c>
      <c r="E15" s="230" t="e">
        <f>Calcul!$E76</f>
        <v>#N/A</v>
      </c>
      <c r="F15" s="230" t="e">
        <f>Calcul!$F76</f>
        <v>#N/A</v>
      </c>
      <c r="G15" s="237" t="e">
        <f>Calcul!$G76</f>
        <v>#N/A</v>
      </c>
      <c r="H15" s="233" t="e">
        <f>Calcul!$I76</f>
        <v>#N/A</v>
      </c>
      <c r="I15" s="233" t="e">
        <f>Calcul!$H76</f>
        <v>#N/A</v>
      </c>
      <c r="J15" s="234" t="e">
        <f>Calcul!$D76</f>
        <v>#N/A</v>
      </c>
      <c r="L15" s="298"/>
      <c r="M15" s="222" t="str">
        <f>Match!D23</f>
        <v/>
      </c>
      <c r="N15" s="290" t="str">
        <f>quotareduit</f>
        <v/>
      </c>
      <c r="O15" s="223">
        <f>Match!F23</f>
        <v>0</v>
      </c>
      <c r="P15" s="223">
        <f>Match!G23</f>
        <v>0</v>
      </c>
      <c r="Q15" s="223">
        <f>Match!H23</f>
        <v>0</v>
      </c>
      <c r="R15" s="224" t="str">
        <f>Match!I23</f>
        <v/>
      </c>
      <c r="S15" s="223">
        <f>Match!J23</f>
        <v>0</v>
      </c>
      <c r="T15" s="223" t="str">
        <f>Match!K23</f>
        <v/>
      </c>
      <c r="U15" s="223" t="str">
        <f>Match!$K$23</f>
        <v/>
      </c>
      <c r="W15" s="220"/>
      <c r="X15" s="220"/>
      <c r="Y15" s="220"/>
    </row>
    <row r="16" spans="1:25" ht="18" customHeight="1" x14ac:dyDescent="0.25">
      <c r="B16" s="229">
        <f>Calcul!A77</f>
        <v>5</v>
      </c>
      <c r="C16" s="230" t="e">
        <f>Calcul!B77</f>
        <v>#N/A</v>
      </c>
      <c r="D16" s="231" t="e">
        <f>Calcul!C77</f>
        <v>#N/A</v>
      </c>
      <c r="E16" s="230" t="e">
        <f>Calcul!$E77</f>
        <v>#N/A</v>
      </c>
      <c r="F16" s="230" t="e">
        <f>Calcul!$F77</f>
        <v>#N/A</v>
      </c>
      <c r="G16" s="237" t="e">
        <f>Calcul!$G77</f>
        <v>#N/A</v>
      </c>
      <c r="H16" s="233" t="e">
        <f>Calcul!$I77</f>
        <v>#N/A</v>
      </c>
      <c r="I16" s="233" t="e">
        <f>Calcul!$H77</f>
        <v>#N/A</v>
      </c>
      <c r="J16" s="234" t="e">
        <f>Calcul!$D77</f>
        <v>#N/A</v>
      </c>
      <c r="L16" s="298"/>
      <c r="M16" s="222" t="e">
        <f>Match!D24</f>
        <v>#N/A</v>
      </c>
      <c r="N16" s="291"/>
      <c r="O16" s="223">
        <f>Match!F24</f>
        <v>0</v>
      </c>
      <c r="P16" s="223" t="str">
        <f>Match!G24</f>
        <v/>
      </c>
      <c r="Q16" s="223">
        <f>Match!H24</f>
        <v>0</v>
      </c>
      <c r="R16" s="224" t="str">
        <f>Match!I24</f>
        <v/>
      </c>
      <c r="S16" s="223">
        <f>Match!J24</f>
        <v>0</v>
      </c>
      <c r="T16" s="223" t="str">
        <f>Match!K24</f>
        <v/>
      </c>
      <c r="U16" s="223" t="str">
        <f>Match!$K$24</f>
        <v/>
      </c>
      <c r="W16" s="220"/>
      <c r="X16" s="220"/>
      <c r="Y16" s="220"/>
    </row>
    <row r="17" spans="2:25" ht="18" customHeight="1" thickBot="1" x14ac:dyDescent="0.3">
      <c r="B17" s="238">
        <f>Calcul!A78</f>
        <v>6</v>
      </c>
      <c r="C17" s="239" t="e">
        <f>Calcul!B78</f>
        <v>#N/A</v>
      </c>
      <c r="D17" s="240" t="e">
        <f>Calcul!C78</f>
        <v>#N/A</v>
      </c>
      <c r="E17" s="239" t="e">
        <f>Calcul!$E78</f>
        <v>#N/A</v>
      </c>
      <c r="F17" s="239" t="e">
        <f>Calcul!$F78</f>
        <v>#N/A</v>
      </c>
      <c r="G17" s="241" t="e">
        <f>Calcul!$G78</f>
        <v>#N/A</v>
      </c>
      <c r="H17" s="242" t="e">
        <f>Calcul!$I78</f>
        <v>#N/A</v>
      </c>
      <c r="I17" s="242" t="e">
        <f>Calcul!$H78</f>
        <v>#N/A</v>
      </c>
      <c r="J17" s="243" t="e">
        <f>Calcul!$D78</f>
        <v>#N/A</v>
      </c>
      <c r="M17" s="244"/>
      <c r="N17" s="244"/>
      <c r="O17" s="220"/>
      <c r="P17" s="220"/>
      <c r="Q17" s="220"/>
      <c r="R17" s="245"/>
      <c r="S17" s="246"/>
      <c r="T17" s="247"/>
      <c r="U17" s="248"/>
      <c r="W17" s="220"/>
      <c r="X17" s="220"/>
      <c r="Y17" s="220"/>
    </row>
    <row r="18" spans="2:25" ht="18" customHeight="1" x14ac:dyDescent="0.25">
      <c r="B18" s="249"/>
      <c r="C18" s="249"/>
      <c r="D18" s="249"/>
      <c r="E18" s="249"/>
      <c r="F18" s="249"/>
      <c r="G18" s="250"/>
      <c r="H18" s="249"/>
      <c r="I18" s="250"/>
      <c r="J18" s="249"/>
      <c r="M18" s="309" t="s">
        <v>481</v>
      </c>
      <c r="N18" s="309"/>
      <c r="O18" s="309"/>
      <c r="P18" s="309"/>
      <c r="Q18" s="309"/>
      <c r="R18" s="309"/>
      <c r="S18" s="309"/>
      <c r="T18" s="309"/>
      <c r="U18" s="309"/>
      <c r="V18" s="220"/>
      <c r="W18" s="220"/>
      <c r="X18" s="220"/>
      <c r="Y18" s="220"/>
    </row>
    <row r="19" spans="2:25" ht="18" customHeight="1" x14ac:dyDescent="0.25">
      <c r="B19" s="249"/>
      <c r="C19" s="249"/>
      <c r="D19" s="249"/>
      <c r="E19" s="249"/>
      <c r="F19" s="249"/>
      <c r="G19" s="250"/>
      <c r="H19" s="249"/>
      <c r="I19" s="250"/>
      <c r="J19" s="249"/>
      <c r="M19" s="222" t="e">
        <f>Match!D41</f>
        <v>#N/A</v>
      </c>
      <c r="N19" s="290" t="str">
        <f>quotareduit</f>
        <v/>
      </c>
      <c r="O19" s="223">
        <f>Match!F41</f>
        <v>0</v>
      </c>
      <c r="P19" s="223">
        <f>Match!G41</f>
        <v>0</v>
      </c>
      <c r="Q19" s="223">
        <f>Match!H41</f>
        <v>0</v>
      </c>
      <c r="R19" s="224" t="str">
        <f>Match!I41</f>
        <v/>
      </c>
      <c r="S19" s="223">
        <f>Match!J41</f>
        <v>0</v>
      </c>
      <c r="T19" s="223" t="str">
        <f>Match!K41</f>
        <v/>
      </c>
      <c r="U19" s="223" t="str">
        <f>Match!$K$41</f>
        <v/>
      </c>
      <c r="V19" s="220"/>
      <c r="W19" s="220"/>
      <c r="X19" s="220"/>
      <c r="Y19" s="220"/>
    </row>
    <row r="20" spans="2:25" ht="18" customHeight="1" x14ac:dyDescent="0.25">
      <c r="L20" s="251"/>
      <c r="M20" s="222" t="e">
        <f>Match!D42</f>
        <v>#N/A</v>
      </c>
      <c r="N20" s="291"/>
      <c r="O20" s="223">
        <f>Match!F42</f>
        <v>0</v>
      </c>
      <c r="P20" s="223" t="str">
        <f>Match!G42</f>
        <v/>
      </c>
      <c r="Q20" s="223">
        <f>Match!H42</f>
        <v>0</v>
      </c>
      <c r="R20" s="224" t="str">
        <f>Match!I42</f>
        <v/>
      </c>
      <c r="S20" s="223">
        <f>Match!J42</f>
        <v>0</v>
      </c>
      <c r="T20" s="223" t="str">
        <f>Match!K42</f>
        <v/>
      </c>
      <c r="U20" s="223" t="str">
        <f>Match!$K$42</f>
        <v/>
      </c>
      <c r="V20" s="220"/>
      <c r="W20" s="220"/>
      <c r="X20" s="220"/>
      <c r="Y20" s="220"/>
    </row>
    <row r="21" spans="2:25" ht="18" customHeight="1" thickBot="1" x14ac:dyDescent="0.3">
      <c r="L21" s="252"/>
      <c r="V21" s="220"/>
      <c r="W21" s="220"/>
      <c r="X21" s="220"/>
      <c r="Y21" s="220"/>
    </row>
    <row r="22" spans="2:25" ht="18" customHeight="1" x14ac:dyDescent="0.25">
      <c r="B22" s="253" t="s">
        <v>514</v>
      </c>
      <c r="C22" s="254"/>
      <c r="D22" s="254"/>
      <c r="E22" s="254"/>
      <c r="F22" s="254"/>
      <c r="G22" s="254"/>
      <c r="H22" s="254"/>
      <c r="I22" s="254"/>
      <c r="J22" s="255"/>
      <c r="L22" s="252"/>
      <c r="M22" s="308" t="s">
        <v>517</v>
      </c>
      <c r="N22" s="308"/>
      <c r="O22" s="308"/>
      <c r="P22" s="308"/>
      <c r="Q22" s="308"/>
      <c r="R22" s="308"/>
      <c r="S22" s="308"/>
      <c r="T22" s="308"/>
      <c r="U22" s="308"/>
      <c r="V22" s="220"/>
      <c r="W22" s="220"/>
      <c r="X22" s="220"/>
      <c r="Y22" s="220"/>
    </row>
    <row r="23" spans="2:25" ht="18" customHeight="1" x14ac:dyDescent="0.25">
      <c r="B23" s="310"/>
      <c r="C23" s="311"/>
      <c r="D23" s="311"/>
      <c r="E23" s="311"/>
      <c r="F23" s="311"/>
      <c r="G23" s="311"/>
      <c r="H23" s="311"/>
      <c r="I23" s="311"/>
      <c r="J23" s="312"/>
      <c r="M23" s="222" t="e">
        <f>Match!D28</f>
        <v>#N/A</v>
      </c>
      <c r="N23" s="290" t="str">
        <f>quotareduit</f>
        <v/>
      </c>
      <c r="O23" s="223">
        <f>Match!F28</f>
        <v>0</v>
      </c>
      <c r="P23" s="223">
        <f>Match!G28</f>
        <v>0</v>
      </c>
      <c r="Q23" s="223">
        <f>Match!H28</f>
        <v>0</v>
      </c>
      <c r="R23" s="224" t="str">
        <f>Match!I28</f>
        <v/>
      </c>
      <c r="S23" s="223">
        <f>Match!J28</f>
        <v>0</v>
      </c>
      <c r="T23" s="223" t="str">
        <f>Match!K28</f>
        <v/>
      </c>
      <c r="U23" s="223" t="str">
        <f>Match!$K$28</f>
        <v/>
      </c>
      <c r="V23" s="220"/>
      <c r="W23" s="220"/>
      <c r="X23" s="220"/>
      <c r="Y23" s="220"/>
    </row>
    <row r="24" spans="2:25" ht="18" customHeight="1" x14ac:dyDescent="0.25">
      <c r="B24" s="310"/>
      <c r="C24" s="311"/>
      <c r="D24" s="311"/>
      <c r="E24" s="311"/>
      <c r="F24" s="311"/>
      <c r="G24" s="311"/>
      <c r="H24" s="311"/>
      <c r="I24" s="311"/>
      <c r="J24" s="312"/>
      <c r="M24" s="222" t="e">
        <f>Match!D29</f>
        <v>#N/A</v>
      </c>
      <c r="N24" s="291"/>
      <c r="O24" s="223">
        <f>Match!F29</f>
        <v>0</v>
      </c>
      <c r="P24" s="223" t="str">
        <f>Match!G29</f>
        <v/>
      </c>
      <c r="Q24" s="223">
        <f>Match!H29</f>
        <v>0</v>
      </c>
      <c r="R24" s="224" t="str">
        <f>Match!I29</f>
        <v/>
      </c>
      <c r="S24" s="223">
        <f>Match!J29</f>
        <v>0</v>
      </c>
      <c r="T24" s="223" t="str">
        <f>Match!K29</f>
        <v/>
      </c>
      <c r="U24" s="223" t="str">
        <f>Match!$K$29</f>
        <v/>
      </c>
      <c r="V24" s="220"/>
      <c r="W24" s="220"/>
      <c r="X24" s="220"/>
      <c r="Y24" s="220"/>
    </row>
    <row r="25" spans="2:25" ht="18" customHeight="1" x14ac:dyDescent="0.25">
      <c r="B25" s="302"/>
      <c r="C25" s="303"/>
      <c r="D25" s="303"/>
      <c r="E25" s="303"/>
      <c r="F25" s="303"/>
      <c r="G25" s="303"/>
      <c r="H25" s="303"/>
      <c r="I25" s="303"/>
      <c r="J25" s="304"/>
      <c r="M25" s="249"/>
      <c r="N25" s="249"/>
      <c r="O25" s="249"/>
      <c r="P25" s="249"/>
      <c r="Q25" s="249"/>
      <c r="R25" s="249"/>
      <c r="S25" s="249"/>
      <c r="T25" s="249"/>
      <c r="U25" s="249"/>
      <c r="V25" s="220"/>
      <c r="W25" s="220"/>
      <c r="X25" s="220"/>
      <c r="Y25" s="220"/>
    </row>
    <row r="26" spans="2:25" ht="18" customHeight="1" thickBot="1" x14ac:dyDescent="0.3">
      <c r="B26" s="305"/>
      <c r="C26" s="306"/>
      <c r="D26" s="306"/>
      <c r="E26" s="306"/>
      <c r="F26" s="306"/>
      <c r="G26" s="306"/>
      <c r="H26" s="306"/>
      <c r="I26" s="306"/>
      <c r="J26" s="307"/>
      <c r="M26" s="222" t="e">
        <f>Match!D31</f>
        <v>#N/A</v>
      </c>
      <c r="N26" s="290" t="str">
        <f>quotareduit</f>
        <v/>
      </c>
      <c r="O26" s="223">
        <f>Match!F31</f>
        <v>0</v>
      </c>
      <c r="P26" s="223">
        <f>Match!G31</f>
        <v>0</v>
      </c>
      <c r="Q26" s="223">
        <f>Match!H31</f>
        <v>0</v>
      </c>
      <c r="R26" s="224" t="str">
        <f>Match!I31</f>
        <v/>
      </c>
      <c r="S26" s="223">
        <f>Match!J31</f>
        <v>0</v>
      </c>
      <c r="T26" s="223" t="str">
        <f>Match!K31</f>
        <v/>
      </c>
      <c r="U26" s="223" t="str">
        <f>Match!$K$31</f>
        <v/>
      </c>
      <c r="V26" s="220"/>
      <c r="W26" s="220"/>
      <c r="X26" s="220"/>
      <c r="Y26" s="220"/>
    </row>
    <row r="27" spans="2:25" ht="18" customHeight="1" x14ac:dyDescent="0.25">
      <c r="M27" s="222" t="e">
        <f>Match!D32</f>
        <v>#N/A</v>
      </c>
      <c r="N27" s="291"/>
      <c r="O27" s="223">
        <f>Match!F32</f>
        <v>0</v>
      </c>
      <c r="P27" s="223" t="str">
        <f>Match!G32</f>
        <v/>
      </c>
      <c r="Q27" s="223">
        <f>Match!H32</f>
        <v>0</v>
      </c>
      <c r="R27" s="224" t="str">
        <f>Match!I32</f>
        <v/>
      </c>
      <c r="S27" s="223">
        <f>Match!J32</f>
        <v>0</v>
      </c>
      <c r="T27" s="223" t="str">
        <f>Match!K32</f>
        <v/>
      </c>
      <c r="U27" s="223" t="str">
        <f>Match!$K$32</f>
        <v/>
      </c>
      <c r="V27" s="220"/>
      <c r="W27" s="220"/>
      <c r="X27" s="220"/>
      <c r="Y27" s="220"/>
    </row>
    <row r="28" spans="2:25" ht="18" customHeight="1" x14ac:dyDescent="0.25">
      <c r="V28" s="220"/>
      <c r="W28" s="220"/>
      <c r="X28" s="220"/>
      <c r="Y28" s="220"/>
    </row>
    <row r="29" spans="2:25" ht="18" customHeight="1" x14ac:dyDescent="0.25">
      <c r="V29" s="256"/>
      <c r="W29" s="256"/>
      <c r="X29" s="220"/>
      <c r="Y29" s="220"/>
    </row>
    <row r="30" spans="2:25" ht="18" customHeight="1" x14ac:dyDescent="0.25">
      <c r="M30" s="308" t="s">
        <v>480</v>
      </c>
      <c r="N30" s="308"/>
      <c r="O30" s="308"/>
      <c r="P30" s="308"/>
      <c r="Q30" s="308"/>
      <c r="R30" s="308"/>
      <c r="S30" s="308"/>
      <c r="T30" s="308"/>
      <c r="U30" s="308"/>
      <c r="V30" s="220"/>
      <c r="W30" s="220"/>
      <c r="X30" s="220"/>
      <c r="Y30" s="220"/>
    </row>
    <row r="31" spans="2:25" ht="18" customHeight="1" x14ac:dyDescent="0.25">
      <c r="M31" s="222">
        <f>Match!D36</f>
        <v>0</v>
      </c>
      <c r="N31" s="300" t="str">
        <f>Quota</f>
        <v/>
      </c>
      <c r="O31" s="230">
        <f>Match!F36</f>
        <v>0</v>
      </c>
      <c r="P31" s="230">
        <f>Match!G36</f>
        <v>0</v>
      </c>
      <c r="Q31" s="230">
        <f>Match!H36</f>
        <v>0</v>
      </c>
      <c r="R31" s="224" t="str">
        <f>Match!I36</f>
        <v/>
      </c>
      <c r="S31" s="230">
        <f>Match!J36</f>
        <v>0</v>
      </c>
      <c r="T31" s="230" t="str">
        <f>Match!K36</f>
        <v/>
      </c>
      <c r="U31" s="230" t="str">
        <f>Match!$K$36</f>
        <v/>
      </c>
      <c r="V31" s="220"/>
      <c r="W31" s="220"/>
      <c r="X31" s="220"/>
      <c r="Y31" s="220"/>
    </row>
    <row r="32" spans="2:25" ht="18" customHeight="1" x14ac:dyDescent="0.25">
      <c r="M32" s="222">
        <f>Match!D37</f>
        <v>0</v>
      </c>
      <c r="N32" s="300">
        <f>Match!E37</f>
        <v>0</v>
      </c>
      <c r="O32" s="230">
        <f>Match!F37</f>
        <v>0</v>
      </c>
      <c r="P32" s="230" t="str">
        <f>Match!G37</f>
        <v/>
      </c>
      <c r="Q32" s="230">
        <f>Match!H37</f>
        <v>0</v>
      </c>
      <c r="R32" s="224" t="str">
        <f>Match!I37</f>
        <v/>
      </c>
      <c r="S32" s="230">
        <f>Match!J37</f>
        <v>0</v>
      </c>
      <c r="T32" s="230" t="str">
        <f>Match!K37</f>
        <v/>
      </c>
      <c r="U32" s="230" t="str">
        <f>Match!$K$37</f>
        <v/>
      </c>
      <c r="V32" s="220"/>
      <c r="W32" s="220"/>
      <c r="X32" s="220"/>
      <c r="Y32" s="220"/>
    </row>
    <row r="33" spans="2:25" x14ac:dyDescent="0.25"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V33" s="220"/>
      <c r="W33" s="220"/>
      <c r="X33" s="220"/>
      <c r="Y33" s="220"/>
    </row>
    <row r="34" spans="2:25" x14ac:dyDescent="0.25">
      <c r="B34" s="249"/>
      <c r="C34" s="249"/>
      <c r="D34" s="249"/>
      <c r="E34" s="249"/>
      <c r="F34" s="249"/>
      <c r="G34" s="249"/>
      <c r="H34" s="249"/>
      <c r="I34" s="249"/>
      <c r="J34" s="249"/>
      <c r="K34" s="249"/>
    </row>
    <row r="36" spans="2:25" ht="15.75" customHeight="1" x14ac:dyDescent="0.25"/>
  </sheetData>
  <mergeCells count="27">
    <mergeCell ref="N31:N32"/>
    <mergeCell ref="E7:G7"/>
    <mergeCell ref="B25:J25"/>
    <mergeCell ref="B26:J26"/>
    <mergeCell ref="N26:N27"/>
    <mergeCell ref="M30:U30"/>
    <mergeCell ref="M18:U18"/>
    <mergeCell ref="N19:N20"/>
    <mergeCell ref="M22:U22"/>
    <mergeCell ref="B23:J23"/>
    <mergeCell ref="N23:N24"/>
    <mergeCell ref="B24:J24"/>
    <mergeCell ref="L8:L11"/>
    <mergeCell ref="N8:N9"/>
    <mergeCell ref="N10:N11"/>
    <mergeCell ref="L13:L16"/>
    <mergeCell ref="N13:N14"/>
    <mergeCell ref="N15:N16"/>
    <mergeCell ref="B1:J1"/>
    <mergeCell ref="M1:U1"/>
    <mergeCell ref="L3:L6"/>
    <mergeCell ref="N3:N4"/>
    <mergeCell ref="N5:N6"/>
    <mergeCell ref="E3:G3"/>
    <mergeCell ref="E4:G4"/>
    <mergeCell ref="E5:G5"/>
    <mergeCell ref="E6:G6"/>
  </mergeCells>
  <conditionalFormatting sqref="A1:XFD1048576">
    <cfRule type="containsErrors" dxfId="71" priority="1">
      <formula>ISERROR(A1)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6"/>
  <sheetViews>
    <sheetView zoomScale="70" zoomScaleNormal="70" workbookViewId="0"/>
  </sheetViews>
  <sheetFormatPr baseColWidth="10" defaultColWidth="11.42578125" defaultRowHeight="14.25" x14ac:dyDescent="0.25"/>
  <cols>
    <col min="1" max="1" width="7.42578125" style="185" customWidth="1"/>
    <col min="2" max="2" width="11.85546875" style="185" customWidth="1"/>
    <col min="3" max="3" width="5.5703125" style="185" customWidth="1"/>
    <col min="4" max="4" width="46.140625" style="185" customWidth="1"/>
    <col min="5" max="10" width="2.140625" style="185" customWidth="1"/>
    <col min="11" max="11" width="7.7109375" style="185" customWidth="1"/>
    <col min="12" max="12" width="8.28515625" style="185" bestFit="1" customWidth="1"/>
    <col min="13" max="14" width="8.7109375" style="185" customWidth="1"/>
    <col min="15" max="16" width="13.28515625" style="185" customWidth="1"/>
    <col min="17" max="17" width="8.28515625" style="185" bestFit="1" customWidth="1"/>
    <col min="18" max="27" width="11.42578125" style="185"/>
    <col min="28" max="28" width="36" style="185" bestFit="1" customWidth="1"/>
    <col min="29" max="31" width="11.42578125" style="185"/>
    <col min="32" max="33" width="28" style="185" hidden="1" customWidth="1"/>
    <col min="34" max="46" width="0" style="185" hidden="1" customWidth="1"/>
    <col min="47" max="16384" width="11.42578125" style="185"/>
  </cols>
  <sheetData>
    <row r="1" spans="2:46" ht="43.5" customHeight="1" x14ac:dyDescent="0.25">
      <c r="B1" s="315" t="s">
        <v>552</v>
      </c>
      <c r="C1" s="315"/>
      <c r="D1" s="315"/>
      <c r="K1" s="315" t="s">
        <v>553</v>
      </c>
      <c r="L1" s="315"/>
      <c r="M1" s="315"/>
      <c r="N1" s="315"/>
      <c r="O1" s="315"/>
      <c r="P1" s="315"/>
      <c r="Q1" s="315"/>
    </row>
    <row r="2" spans="2:46" ht="18" x14ac:dyDescent="0.25">
      <c r="B2" s="315" t="s">
        <v>554</v>
      </c>
      <c r="C2" s="315"/>
      <c r="D2" s="315"/>
      <c r="K2" s="315" t="s">
        <v>578</v>
      </c>
      <c r="L2" s="315"/>
      <c r="M2" s="315"/>
      <c r="N2" s="315"/>
      <c r="O2" s="315"/>
      <c r="P2" s="315"/>
      <c r="Q2" s="315"/>
    </row>
    <row r="3" spans="2:46" ht="54.75" customHeight="1" x14ac:dyDescent="0.25"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2:46" ht="18" x14ac:dyDescent="0.25">
      <c r="C4" s="186"/>
      <c r="D4" s="314" t="s">
        <v>555</v>
      </c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2:46" ht="15" x14ac:dyDescent="0.25">
      <c r="C5" s="186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</row>
    <row r="6" spans="2:46" ht="15" x14ac:dyDescent="0.25">
      <c r="C6" s="186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</row>
    <row r="7" spans="2:46" x14ac:dyDescent="0.25">
      <c r="C7" s="186"/>
    </row>
    <row r="8" spans="2:46" ht="48" customHeight="1" x14ac:dyDescent="0.25"/>
    <row r="9" spans="2:46" ht="46.5" customHeight="1" x14ac:dyDescent="0.25">
      <c r="B9" s="316" t="s">
        <v>6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8"/>
      <c r="AF9" s="185" t="s">
        <v>556</v>
      </c>
    </row>
    <row r="10" spans="2:46" ht="38.25" customHeight="1" x14ac:dyDescent="0.25">
      <c r="B10" s="319" t="s">
        <v>557</v>
      </c>
      <c r="C10" s="319"/>
      <c r="D10" s="320" t="str">
        <f>IF(Tirage!H6="","",Tirage!H6)</f>
        <v/>
      </c>
      <c r="E10" s="320"/>
      <c r="F10" s="320"/>
      <c r="G10" s="319" t="s">
        <v>11</v>
      </c>
      <c r="H10" s="319"/>
      <c r="I10" s="319"/>
      <c r="J10" s="319"/>
      <c r="K10" s="319"/>
      <c r="L10" s="321" t="str">
        <f>IF(Tirage!H7="","",Tirage!H7)</f>
        <v/>
      </c>
      <c r="M10" s="321"/>
      <c r="N10" s="321"/>
      <c r="O10" s="321">
        <f>Tirage!S6</f>
        <v>0</v>
      </c>
      <c r="P10" s="321"/>
      <c r="Q10" s="321"/>
      <c r="AB10" s="187"/>
      <c r="AC10" s="187"/>
      <c r="AD10" s="187"/>
      <c r="AE10" s="187"/>
      <c r="AF10" s="185" t="s">
        <v>558</v>
      </c>
      <c r="AG10" s="187"/>
      <c r="AH10" s="187"/>
      <c r="AI10" s="187"/>
      <c r="AJ10" s="187"/>
      <c r="AK10" s="187"/>
      <c r="AL10" s="187"/>
      <c r="AM10" s="187"/>
      <c r="AN10" s="187"/>
    </row>
    <row r="11" spans="2:46" ht="40.5" customHeight="1" x14ac:dyDescent="0.25">
      <c r="B11" s="325" t="s">
        <v>559</v>
      </c>
      <c r="C11" s="325"/>
      <c r="D11" s="326" t="str">
        <f>IF(Tirage!H8="","",Tirage!H8)</f>
        <v/>
      </c>
      <c r="E11" s="326"/>
      <c r="F11" s="326"/>
      <c r="G11" s="325" t="s">
        <v>19</v>
      </c>
      <c r="H11" s="325"/>
      <c r="I11" s="325"/>
      <c r="J11" s="325"/>
      <c r="K11" s="325"/>
      <c r="L11" s="322" t="str">
        <f>IF(Tirage!H9="","",Tirage!H9)</f>
        <v/>
      </c>
      <c r="M11" s="322"/>
      <c r="N11" s="322"/>
      <c r="O11" s="322">
        <f>Tirage!S7</f>
        <v>0</v>
      </c>
      <c r="P11" s="322"/>
      <c r="Q11" s="322"/>
      <c r="AB11" s="187"/>
      <c r="AC11" s="187"/>
      <c r="AD11" s="187"/>
      <c r="AE11" s="187"/>
      <c r="AF11" s="185" t="s">
        <v>560</v>
      </c>
      <c r="AG11" s="187"/>
      <c r="AH11" s="187"/>
      <c r="AI11" s="187"/>
      <c r="AJ11" s="187"/>
      <c r="AK11" s="187"/>
      <c r="AL11" s="187"/>
      <c r="AM11" s="187"/>
      <c r="AN11" s="187"/>
    </row>
    <row r="12" spans="2:46" ht="35.25" customHeight="1" x14ac:dyDescent="0.25"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</row>
    <row r="13" spans="2:46" ht="15" customHeight="1" x14ac:dyDescent="0.25">
      <c r="B13" s="323" t="s">
        <v>561</v>
      </c>
      <c r="C13" s="323" t="s">
        <v>562</v>
      </c>
      <c r="D13" s="323"/>
      <c r="E13" s="323" t="s">
        <v>563</v>
      </c>
      <c r="F13" s="323"/>
      <c r="G13" s="323"/>
      <c r="H13" s="323"/>
      <c r="I13" s="323"/>
      <c r="J13" s="323"/>
      <c r="K13" s="323"/>
      <c r="L13" s="323" t="s">
        <v>492</v>
      </c>
      <c r="M13" s="323" t="s">
        <v>564</v>
      </c>
      <c r="N13" s="323" t="s">
        <v>565</v>
      </c>
      <c r="O13" s="323" t="s">
        <v>566</v>
      </c>
      <c r="P13" s="323" t="s">
        <v>567</v>
      </c>
      <c r="Q13" s="323" t="s">
        <v>568</v>
      </c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</row>
    <row r="14" spans="2:46" x14ac:dyDescent="0.25"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7"/>
      <c r="N14" s="324"/>
      <c r="O14" s="324"/>
      <c r="P14" s="324"/>
      <c r="Q14" s="324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</row>
    <row r="15" spans="2:46" ht="27.75" customHeight="1" x14ac:dyDescent="0.25"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7"/>
      <c r="N15" s="324"/>
      <c r="O15" s="324"/>
      <c r="P15" s="324"/>
      <c r="Q15" s="324"/>
      <c r="AB15" s="187"/>
      <c r="AC15" s="187"/>
      <c r="AD15" s="187"/>
      <c r="AE15" s="187"/>
      <c r="AF15" s="188" t="s">
        <v>77</v>
      </c>
      <c r="AG15" s="188" t="s">
        <v>563</v>
      </c>
      <c r="AH15" s="188" t="s">
        <v>492</v>
      </c>
      <c r="AI15" s="188" t="s">
        <v>512</v>
      </c>
      <c r="AJ15" s="188" t="s">
        <v>492</v>
      </c>
      <c r="AK15" s="188" t="s">
        <v>569</v>
      </c>
      <c r="AL15" s="188" t="s">
        <v>513</v>
      </c>
      <c r="AM15" s="188" t="s">
        <v>568</v>
      </c>
      <c r="AN15" s="187"/>
    </row>
    <row r="16" spans="2:46" ht="28.5" customHeight="1" x14ac:dyDescent="0.25">
      <c r="B16" s="189">
        <v>1</v>
      </c>
      <c r="C16" s="328" t="e">
        <f>Calcul!C73</f>
        <v>#N/A</v>
      </c>
      <c r="D16" s="328" t="e">
        <f t="shared" ref="D16:D21" si="0">VLOOKUP($A16,Classfinal,D$70,FALSE)</f>
        <v>#N/A</v>
      </c>
      <c r="E16" s="329" t="e">
        <f>Calcul!B73</f>
        <v>#N/A</v>
      </c>
      <c r="F16" s="329"/>
      <c r="G16" s="329"/>
      <c r="H16" s="329"/>
      <c r="I16" s="329"/>
      <c r="J16" s="329"/>
      <c r="K16" s="329"/>
      <c r="L16" s="190" t="e">
        <f>Calcul!D73</f>
        <v>#N/A</v>
      </c>
      <c r="M16" s="190" t="e">
        <f>Calcul!E73</f>
        <v>#N/A</v>
      </c>
      <c r="N16" s="190" t="e">
        <f>Calcul!F73</f>
        <v>#N/A</v>
      </c>
      <c r="O16" s="191" t="e">
        <f>Calcul!H73</f>
        <v>#N/A</v>
      </c>
      <c r="P16" s="191" t="e">
        <f>Calcul!I73</f>
        <v>#N/A</v>
      </c>
      <c r="Q16" s="190" t="e">
        <f>Calcul!G73</f>
        <v>#N/A</v>
      </c>
      <c r="AB16" s="187"/>
      <c r="AC16" s="187"/>
      <c r="AD16" s="187"/>
      <c r="AE16" s="187"/>
      <c r="AF16" s="188" t="s">
        <v>405</v>
      </c>
      <c r="AG16" s="188" t="s">
        <v>404</v>
      </c>
      <c r="AH16" s="188">
        <v>420</v>
      </c>
      <c r="AI16" s="188">
        <v>64</v>
      </c>
      <c r="AJ16" s="188">
        <v>8</v>
      </c>
      <c r="AK16" s="188">
        <v>6.5625</v>
      </c>
      <c r="AL16" s="188">
        <v>7.6923076923076925</v>
      </c>
      <c r="AM16" s="188">
        <v>29</v>
      </c>
      <c r="AN16" s="188"/>
      <c r="AO16" s="185" t="s">
        <v>540</v>
      </c>
      <c r="AP16" s="185" t="s">
        <v>540</v>
      </c>
      <c r="AQ16" s="185" t="s">
        <v>540</v>
      </c>
      <c r="AR16" s="192" t="s">
        <v>540</v>
      </c>
      <c r="AS16" s="192" t="s">
        <v>540</v>
      </c>
      <c r="AT16" s="185" t="s">
        <v>540</v>
      </c>
    </row>
    <row r="17" spans="1:46" ht="28.5" customHeight="1" x14ac:dyDescent="0.25">
      <c r="B17" s="189">
        <v>2</v>
      </c>
      <c r="C17" s="328" t="e">
        <f>Calcul!C74</f>
        <v>#N/A</v>
      </c>
      <c r="D17" s="328" t="e">
        <f t="shared" si="0"/>
        <v>#N/A</v>
      </c>
      <c r="E17" s="329" t="e">
        <f>Calcul!B74</f>
        <v>#N/A</v>
      </c>
      <c r="F17" s="329"/>
      <c r="G17" s="329"/>
      <c r="H17" s="329"/>
      <c r="I17" s="329"/>
      <c r="J17" s="329"/>
      <c r="K17" s="329"/>
      <c r="L17" s="190" t="e">
        <f>Calcul!D74</f>
        <v>#N/A</v>
      </c>
      <c r="M17" s="190" t="e">
        <f>Calcul!E74</f>
        <v>#N/A</v>
      </c>
      <c r="N17" s="190" t="e">
        <f>Calcul!F74</f>
        <v>#N/A</v>
      </c>
      <c r="O17" s="191" t="e">
        <f>Calcul!H74</f>
        <v>#N/A</v>
      </c>
      <c r="P17" s="191" t="e">
        <f>Calcul!I74</f>
        <v>#N/A</v>
      </c>
      <c r="Q17" s="190" t="e">
        <f>Calcul!G74</f>
        <v>#N/A</v>
      </c>
      <c r="AB17" s="187"/>
      <c r="AC17" s="187"/>
      <c r="AD17" s="187"/>
      <c r="AE17" s="187"/>
      <c r="AF17" s="188" t="s">
        <v>284</v>
      </c>
      <c r="AG17" s="188" t="s">
        <v>283</v>
      </c>
      <c r="AH17" s="188">
        <v>344</v>
      </c>
      <c r="AI17" s="188">
        <v>84</v>
      </c>
      <c r="AJ17" s="188">
        <v>4</v>
      </c>
      <c r="AK17" s="188">
        <v>4.0952380952380949</v>
      </c>
      <c r="AL17" s="188">
        <v>5.882352941176471</v>
      </c>
      <c r="AM17" s="188">
        <v>24</v>
      </c>
      <c r="AN17" s="188"/>
      <c r="AO17" s="185" t="s">
        <v>540</v>
      </c>
      <c r="AP17" s="185" t="s">
        <v>540</v>
      </c>
      <c r="AQ17" s="185" t="s">
        <v>540</v>
      </c>
      <c r="AR17" s="192" t="s">
        <v>540</v>
      </c>
      <c r="AS17" s="192" t="s">
        <v>540</v>
      </c>
      <c r="AT17" s="185" t="s">
        <v>540</v>
      </c>
    </row>
    <row r="18" spans="1:46" ht="28.5" customHeight="1" x14ac:dyDescent="0.25">
      <c r="B18" s="189">
        <v>3</v>
      </c>
      <c r="C18" s="328" t="e">
        <f>Calcul!C75</f>
        <v>#N/A</v>
      </c>
      <c r="D18" s="328" t="e">
        <f t="shared" si="0"/>
        <v>#N/A</v>
      </c>
      <c r="E18" s="329" t="e">
        <f>Calcul!B75</f>
        <v>#N/A</v>
      </c>
      <c r="F18" s="329"/>
      <c r="G18" s="329"/>
      <c r="H18" s="329"/>
      <c r="I18" s="329"/>
      <c r="J18" s="329"/>
      <c r="K18" s="329"/>
      <c r="L18" s="190" t="e">
        <f>Calcul!D75</f>
        <v>#N/A</v>
      </c>
      <c r="M18" s="190" t="e">
        <f>Calcul!E75</f>
        <v>#N/A</v>
      </c>
      <c r="N18" s="190" t="e">
        <f>Calcul!F75</f>
        <v>#N/A</v>
      </c>
      <c r="O18" s="191" t="e">
        <f>Calcul!H75</f>
        <v>#N/A</v>
      </c>
      <c r="P18" s="191" t="e">
        <f>Calcul!I75</f>
        <v>#N/A</v>
      </c>
      <c r="Q18" s="190" t="e">
        <f>Calcul!G75</f>
        <v>#N/A</v>
      </c>
      <c r="AB18" s="187"/>
      <c r="AC18" s="187"/>
      <c r="AD18" s="187"/>
      <c r="AE18" s="187"/>
      <c r="AF18" s="188" t="s">
        <v>460</v>
      </c>
      <c r="AG18" s="188" t="s">
        <v>459</v>
      </c>
      <c r="AH18" s="188">
        <v>220</v>
      </c>
      <c r="AI18" s="188">
        <v>46</v>
      </c>
      <c r="AJ18" s="188">
        <v>2</v>
      </c>
      <c r="AK18" s="188">
        <v>4.7826086956521738</v>
      </c>
      <c r="AL18" s="188">
        <v>6.25</v>
      </c>
      <c r="AM18" s="188">
        <v>15</v>
      </c>
      <c r="AN18" s="188"/>
      <c r="AO18" s="185" t="s">
        <v>540</v>
      </c>
      <c r="AP18" s="185" t="s">
        <v>540</v>
      </c>
      <c r="AQ18" s="185" t="s">
        <v>540</v>
      </c>
      <c r="AR18" s="192" t="s">
        <v>540</v>
      </c>
      <c r="AS18" s="192" t="s">
        <v>540</v>
      </c>
      <c r="AT18" s="185" t="s">
        <v>540</v>
      </c>
    </row>
    <row r="19" spans="1:46" ht="28.5" customHeight="1" x14ac:dyDescent="0.25">
      <c r="B19" s="189">
        <v>4</v>
      </c>
      <c r="C19" s="328" t="e">
        <f>Calcul!C76</f>
        <v>#N/A</v>
      </c>
      <c r="D19" s="328" t="e">
        <f t="shared" si="0"/>
        <v>#N/A</v>
      </c>
      <c r="E19" s="329" t="e">
        <f>Calcul!B76</f>
        <v>#N/A</v>
      </c>
      <c r="F19" s="329"/>
      <c r="G19" s="329"/>
      <c r="H19" s="329"/>
      <c r="I19" s="329"/>
      <c r="J19" s="329"/>
      <c r="K19" s="329"/>
      <c r="L19" s="190" t="e">
        <f>Calcul!D76</f>
        <v>#N/A</v>
      </c>
      <c r="M19" s="190" t="e">
        <f>Calcul!E76</f>
        <v>#N/A</v>
      </c>
      <c r="N19" s="190" t="e">
        <f>Calcul!F76</f>
        <v>#N/A</v>
      </c>
      <c r="O19" s="191" t="e">
        <f>Calcul!H76</f>
        <v>#N/A</v>
      </c>
      <c r="P19" s="191" t="e">
        <f>Calcul!I76</f>
        <v>#N/A</v>
      </c>
      <c r="Q19" s="190" t="e">
        <f>Calcul!G76</f>
        <v>#N/A</v>
      </c>
      <c r="AB19" s="187"/>
      <c r="AC19" s="187"/>
      <c r="AD19" s="187"/>
      <c r="AE19" s="187"/>
      <c r="AF19" s="188" t="s">
        <v>387</v>
      </c>
      <c r="AG19" s="188" t="s">
        <v>386</v>
      </c>
      <c r="AH19" s="188">
        <v>257</v>
      </c>
      <c r="AI19" s="188">
        <v>60</v>
      </c>
      <c r="AJ19" s="188">
        <v>2</v>
      </c>
      <c r="AK19" s="188">
        <v>4.2833333333333332</v>
      </c>
      <c r="AL19" s="188">
        <v>4.7619047619047619</v>
      </c>
      <c r="AM19" s="188">
        <v>53</v>
      </c>
      <c r="AN19" s="188"/>
      <c r="AO19" s="185" t="s">
        <v>540</v>
      </c>
      <c r="AP19" s="185" t="s">
        <v>540</v>
      </c>
      <c r="AQ19" s="185" t="s">
        <v>540</v>
      </c>
      <c r="AR19" s="192" t="s">
        <v>540</v>
      </c>
      <c r="AS19" s="192" t="s">
        <v>540</v>
      </c>
      <c r="AT19" s="185" t="s">
        <v>540</v>
      </c>
    </row>
    <row r="20" spans="1:46" ht="28.5" customHeight="1" x14ac:dyDescent="0.25">
      <c r="B20" s="189">
        <v>5</v>
      </c>
      <c r="C20" s="328" t="e">
        <f>Calcul!C77</f>
        <v>#N/A</v>
      </c>
      <c r="D20" s="328" t="e">
        <f t="shared" si="0"/>
        <v>#N/A</v>
      </c>
      <c r="E20" s="329" t="e">
        <f>Calcul!B77</f>
        <v>#N/A</v>
      </c>
      <c r="F20" s="329"/>
      <c r="G20" s="329"/>
      <c r="H20" s="329"/>
      <c r="I20" s="329"/>
      <c r="J20" s="329"/>
      <c r="K20" s="329"/>
      <c r="L20" s="190" t="e">
        <f>Calcul!D77</f>
        <v>#N/A</v>
      </c>
      <c r="M20" s="190" t="e">
        <f>Calcul!E77</f>
        <v>#N/A</v>
      </c>
      <c r="N20" s="190" t="e">
        <f>Calcul!F77</f>
        <v>#N/A</v>
      </c>
      <c r="O20" s="191" t="e">
        <f>Calcul!H77</f>
        <v>#N/A</v>
      </c>
      <c r="P20" s="191" t="e">
        <f>Calcul!I77</f>
        <v>#N/A</v>
      </c>
      <c r="Q20" s="190" t="e">
        <f>Calcul!G77</f>
        <v>#N/A</v>
      </c>
      <c r="AB20" s="187"/>
      <c r="AC20" s="187"/>
      <c r="AD20" s="187"/>
      <c r="AE20" s="187"/>
      <c r="AF20" s="188" t="s">
        <v>387</v>
      </c>
      <c r="AG20" s="188" t="s">
        <v>386</v>
      </c>
      <c r="AH20" s="188">
        <v>274</v>
      </c>
      <c r="AI20" s="188">
        <v>67</v>
      </c>
      <c r="AJ20" s="188">
        <v>2</v>
      </c>
      <c r="AK20" s="188">
        <v>4.08955223880597</v>
      </c>
      <c r="AL20" s="188">
        <v>4.7619047619047619</v>
      </c>
      <c r="AM20" s="188">
        <v>36</v>
      </c>
      <c r="AN20" s="188"/>
      <c r="AO20" s="185" t="s">
        <v>540</v>
      </c>
      <c r="AP20" s="185" t="s">
        <v>540</v>
      </c>
      <c r="AQ20" s="185" t="s">
        <v>540</v>
      </c>
      <c r="AR20" s="192" t="s">
        <v>540</v>
      </c>
      <c r="AS20" s="192" t="s">
        <v>540</v>
      </c>
      <c r="AT20" s="185" t="s">
        <v>540</v>
      </c>
    </row>
    <row r="21" spans="1:46" ht="28.5" customHeight="1" x14ac:dyDescent="0.25">
      <c r="B21" s="193">
        <v>6</v>
      </c>
      <c r="C21" s="330" t="e">
        <f>Calcul!C78</f>
        <v>#N/A</v>
      </c>
      <c r="D21" s="330" t="e">
        <f t="shared" si="0"/>
        <v>#N/A</v>
      </c>
      <c r="E21" s="331" t="e">
        <f>Calcul!B78</f>
        <v>#N/A</v>
      </c>
      <c r="F21" s="331"/>
      <c r="G21" s="331"/>
      <c r="H21" s="331"/>
      <c r="I21" s="331"/>
      <c r="J21" s="331"/>
      <c r="K21" s="331"/>
      <c r="L21" s="194" t="e">
        <f>Calcul!D78</f>
        <v>#N/A</v>
      </c>
      <c r="M21" s="194" t="e">
        <f>Calcul!E78</f>
        <v>#N/A</v>
      </c>
      <c r="N21" s="194" t="e">
        <f>Calcul!F78</f>
        <v>#N/A</v>
      </c>
      <c r="O21" s="195" t="e">
        <f>Calcul!H78</f>
        <v>#N/A</v>
      </c>
      <c r="P21" s="195" t="e">
        <f>Calcul!I78</f>
        <v>#N/A</v>
      </c>
      <c r="Q21" s="194" t="e">
        <f>Calcul!G78</f>
        <v>#N/A</v>
      </c>
      <c r="AB21" s="187"/>
      <c r="AC21" s="187"/>
      <c r="AD21" s="187"/>
      <c r="AE21" s="187"/>
      <c r="AF21" s="188" t="s">
        <v>368</v>
      </c>
      <c r="AG21" s="188" t="s">
        <v>367</v>
      </c>
      <c r="AH21" s="188">
        <v>153</v>
      </c>
      <c r="AI21" s="188">
        <v>53</v>
      </c>
      <c r="AJ21" s="188">
        <v>0</v>
      </c>
      <c r="AK21" s="188">
        <v>2.8867924528301887</v>
      </c>
      <c r="AL21" s="188">
        <v>0</v>
      </c>
      <c r="AM21" s="188">
        <v>14</v>
      </c>
      <c r="AN21" s="188"/>
      <c r="AO21" s="185" t="s">
        <v>540</v>
      </c>
      <c r="AP21" s="185" t="s">
        <v>540</v>
      </c>
      <c r="AQ21" s="185" t="s">
        <v>540</v>
      </c>
      <c r="AR21" s="192" t="s">
        <v>540</v>
      </c>
      <c r="AS21" s="192" t="s">
        <v>540</v>
      </c>
      <c r="AT21" s="185" t="s">
        <v>540</v>
      </c>
    </row>
    <row r="22" spans="1:46" x14ac:dyDescent="0.25">
      <c r="C22" s="196"/>
      <c r="D22" s="197"/>
      <c r="E22" s="335"/>
      <c r="F22" s="335"/>
      <c r="G22" s="335"/>
      <c r="H22" s="335"/>
      <c r="I22" s="335"/>
      <c r="J22" s="335"/>
      <c r="K22" s="335"/>
      <c r="L22" s="197"/>
      <c r="M22" s="197"/>
      <c r="N22" s="197"/>
      <c r="O22" s="198"/>
      <c r="P22" s="198"/>
      <c r="Q22" s="19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</row>
    <row r="23" spans="1:46" x14ac:dyDescent="0.25">
      <c r="C23" s="196"/>
      <c r="D23" s="197"/>
      <c r="E23" s="335"/>
      <c r="F23" s="335"/>
      <c r="G23" s="335"/>
      <c r="H23" s="335"/>
      <c r="I23" s="335"/>
      <c r="J23" s="335"/>
      <c r="K23" s="335"/>
      <c r="L23" s="197"/>
      <c r="M23" s="197"/>
      <c r="N23" s="197"/>
      <c r="O23" s="198"/>
      <c r="P23" s="198"/>
      <c r="Q23" s="197"/>
    </row>
    <row r="24" spans="1:46" x14ac:dyDescent="0.25">
      <c r="C24" s="199"/>
    </row>
    <row r="25" spans="1:46" x14ac:dyDescent="0.25">
      <c r="C25" s="199"/>
    </row>
    <row r="26" spans="1:46" ht="23.25" customHeight="1" x14ac:dyDescent="0.25">
      <c r="B26" s="336" t="s">
        <v>570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</row>
    <row r="27" spans="1:46" ht="31.5" customHeight="1" x14ac:dyDescent="0.25">
      <c r="B27" s="200">
        <v>1</v>
      </c>
      <c r="C27" s="337"/>
      <c r="D27" s="337"/>
      <c r="E27" s="338"/>
      <c r="F27" s="338"/>
      <c r="G27" s="338"/>
      <c r="H27" s="338"/>
      <c r="I27" s="338"/>
      <c r="J27" s="338"/>
      <c r="K27" s="338"/>
      <c r="L27" s="201"/>
      <c r="M27" s="201"/>
      <c r="N27" s="201"/>
      <c r="O27" s="201"/>
      <c r="P27" s="201"/>
      <c r="Q27" s="201"/>
    </row>
    <row r="28" spans="1:46" ht="31.5" customHeight="1" x14ac:dyDescent="0.25">
      <c r="B28" s="202">
        <v>2</v>
      </c>
      <c r="C28" s="331"/>
      <c r="D28" s="331"/>
      <c r="E28" s="339"/>
      <c r="F28" s="339"/>
      <c r="G28" s="339"/>
      <c r="H28" s="339"/>
      <c r="I28" s="339"/>
      <c r="J28" s="339"/>
      <c r="K28" s="339"/>
      <c r="L28" s="203"/>
      <c r="M28" s="203"/>
      <c r="N28" s="203"/>
      <c r="O28" s="203"/>
      <c r="P28" s="203"/>
      <c r="Q28" s="203"/>
    </row>
    <row r="30" spans="1:46" ht="66.75" customHeight="1" x14ac:dyDescent="0.25"/>
    <row r="31" spans="1:46" s="204" customFormat="1" ht="18" x14ac:dyDescent="0.25">
      <c r="A31" s="314" t="s">
        <v>571</v>
      </c>
      <c r="B31" s="314"/>
      <c r="C31" s="314"/>
      <c r="D31" s="314"/>
      <c r="E31" s="314"/>
      <c r="F31" s="314"/>
      <c r="G31" s="314"/>
      <c r="H31" s="314"/>
      <c r="M31" s="340" t="str">
        <f>IF(Tirage!H13="","",Tirage!H13)</f>
        <v/>
      </c>
      <c r="N31" s="340"/>
      <c r="O31" s="340"/>
      <c r="P31" s="340"/>
      <c r="Q31" s="340"/>
    </row>
    <row r="32" spans="1:46" s="204" customFormat="1" ht="18" x14ac:dyDescent="0.25"/>
    <row r="33" spans="2:17" s="204" customFormat="1" ht="18" x14ac:dyDescent="0.25"/>
    <row r="34" spans="2:17" s="204" customFormat="1" ht="18" x14ac:dyDescent="0.25">
      <c r="B34" s="204" t="s">
        <v>572</v>
      </c>
      <c r="C34" s="341" t="s">
        <v>659</v>
      </c>
      <c r="D34" s="341"/>
      <c r="M34" s="204" t="s">
        <v>573</v>
      </c>
    </row>
    <row r="35" spans="2:17" s="204" customFormat="1" ht="18" x14ac:dyDescent="0.25"/>
    <row r="36" spans="2:17" s="204" customFormat="1" ht="52.5" customHeight="1" x14ac:dyDescent="0.25"/>
    <row r="37" spans="2:17" s="204" customFormat="1" ht="25.5" customHeight="1" x14ac:dyDescent="0.25">
      <c r="B37" s="342" t="s">
        <v>574</v>
      </c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4"/>
    </row>
    <row r="38" spans="2:17" s="204" customFormat="1" ht="36.75" customHeight="1" x14ac:dyDescent="0.25">
      <c r="B38" s="345" t="s">
        <v>575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46"/>
    </row>
    <row r="39" spans="2:17" s="204" customFormat="1" ht="42.75" customHeight="1" x14ac:dyDescent="0.25">
      <c r="B39" s="345" t="s">
        <v>576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46"/>
    </row>
    <row r="40" spans="2:17" s="204" customFormat="1" ht="18" x14ac:dyDescent="0.25">
      <c r="B40" s="332" t="s">
        <v>577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4"/>
    </row>
    <row r="41" spans="2:17" s="205" customFormat="1" ht="18" x14ac:dyDescent="0.25"/>
    <row r="42" spans="2:17" s="205" customFormat="1" ht="18" x14ac:dyDescent="0.25"/>
    <row r="43" spans="2:17" s="205" customFormat="1" ht="18" x14ac:dyDescent="0.25">
      <c r="D43" s="206"/>
    </row>
    <row r="44" spans="2:17" s="205" customFormat="1" ht="18" x14ac:dyDescent="0.25">
      <c r="D44" s="207"/>
    </row>
    <row r="45" spans="2:17" s="205" customFormat="1" ht="18" x14ac:dyDescent="0.25"/>
    <row r="46" spans="2:17" s="205" customFormat="1" ht="18" x14ac:dyDescent="0.25"/>
  </sheetData>
  <mergeCells count="51">
    <mergeCell ref="B40:Q40"/>
    <mergeCell ref="E22:K22"/>
    <mergeCell ref="E23:K23"/>
    <mergeCell ref="B26:Q26"/>
    <mergeCell ref="C27:D27"/>
    <mergeCell ref="E27:K27"/>
    <mergeCell ref="C28:D28"/>
    <mergeCell ref="E28:K28"/>
    <mergeCell ref="M31:Q31"/>
    <mergeCell ref="C34:D34"/>
    <mergeCell ref="B37:Q37"/>
    <mergeCell ref="B38:Q38"/>
    <mergeCell ref="B39:Q39"/>
    <mergeCell ref="Q13:Q15"/>
    <mergeCell ref="C16:D16"/>
    <mergeCell ref="E16:K16"/>
    <mergeCell ref="C21:D21"/>
    <mergeCell ref="E21:K21"/>
    <mergeCell ref="C18:D18"/>
    <mergeCell ref="E18:K18"/>
    <mergeCell ref="C19:D19"/>
    <mergeCell ref="E19:K19"/>
    <mergeCell ref="C20:D20"/>
    <mergeCell ref="E20:K20"/>
    <mergeCell ref="C17:D17"/>
    <mergeCell ref="E17:K17"/>
    <mergeCell ref="B11:C11"/>
    <mergeCell ref="D11:F11"/>
    <mergeCell ref="G11:K11"/>
    <mergeCell ref="O13:O15"/>
    <mergeCell ref="P13:P15"/>
    <mergeCell ref="E13:K15"/>
    <mergeCell ref="L13:L15"/>
    <mergeCell ref="M13:M15"/>
    <mergeCell ref="N13:N15"/>
    <mergeCell ref="D5:O5"/>
    <mergeCell ref="A31:H31"/>
    <mergeCell ref="B1:D1"/>
    <mergeCell ref="K1:Q1"/>
    <mergeCell ref="B2:D2"/>
    <mergeCell ref="K2:Q2"/>
    <mergeCell ref="D4:O4"/>
    <mergeCell ref="D6:O6"/>
    <mergeCell ref="B9:Q9"/>
    <mergeCell ref="B10:C10"/>
    <mergeCell ref="D10:F10"/>
    <mergeCell ref="G10:K10"/>
    <mergeCell ref="L10:Q10"/>
    <mergeCell ref="L11:Q11"/>
    <mergeCell ref="B13:B15"/>
    <mergeCell ref="C13:D15"/>
  </mergeCells>
  <conditionalFormatting sqref="A1:XFD1048576">
    <cfRule type="containsErrors" dxfId="70" priority="1">
      <formula>ISERROR(A1)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4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9"/>
  <sheetViews>
    <sheetView zoomScale="80" zoomScaleNormal="80" workbookViewId="0"/>
  </sheetViews>
  <sheetFormatPr baseColWidth="10" defaultColWidth="11.42578125" defaultRowHeight="14.25" x14ac:dyDescent="0.25"/>
  <cols>
    <col min="1" max="1" width="11.42578125" style="136"/>
    <col min="2" max="2" width="10.7109375" style="136" customWidth="1"/>
    <col min="3" max="3" width="11.42578125" style="136"/>
    <col min="4" max="4" width="16.28515625" style="136" customWidth="1"/>
    <col min="5" max="5" width="18.42578125" style="136" customWidth="1"/>
    <col min="6" max="6" width="11.42578125" style="136"/>
    <col min="7" max="7" width="14.42578125" style="136" bestFit="1" customWidth="1"/>
    <col min="8" max="8" width="20.5703125" style="136" customWidth="1"/>
    <col min="9" max="9" width="8" style="136" customWidth="1"/>
    <col min="10" max="10" width="19.42578125" style="136" customWidth="1"/>
    <col min="11" max="11" width="8.7109375" style="136" customWidth="1"/>
    <col min="12" max="12" width="12.42578125" style="136" customWidth="1"/>
    <col min="13" max="13" width="11.42578125" style="136" customWidth="1"/>
    <col min="14" max="14" width="11.42578125" style="136" hidden="1" customWidth="1"/>
    <col min="15" max="15" width="12.42578125" style="136" hidden="1" customWidth="1"/>
    <col min="16" max="16" width="17.7109375" style="136" hidden="1" customWidth="1"/>
    <col min="17" max="18" width="11.42578125" style="136" hidden="1" customWidth="1"/>
    <col min="19" max="19" width="15.42578125" style="136" hidden="1" customWidth="1"/>
    <col min="20" max="21" width="11.42578125" style="136" hidden="1" customWidth="1"/>
    <col min="22" max="22" width="2.42578125" style="136" hidden="1" customWidth="1"/>
    <col min="23" max="23" width="255.7109375" style="136" hidden="1" customWidth="1"/>
    <col min="24" max="36" width="11.42578125" style="136" hidden="1" customWidth="1"/>
    <col min="37" max="40" width="11.42578125" style="136" customWidth="1"/>
    <col min="41" max="16384" width="11.42578125" style="136"/>
  </cols>
  <sheetData>
    <row r="1" spans="2:23" ht="18" x14ac:dyDescent="0.25">
      <c r="C1" s="137" t="s">
        <v>522</v>
      </c>
      <c r="D1" s="138"/>
      <c r="E1" s="138"/>
      <c r="F1" s="138"/>
      <c r="G1" s="137" t="s">
        <v>523</v>
      </c>
      <c r="H1" s="138"/>
      <c r="I1" s="138"/>
      <c r="J1" s="138"/>
      <c r="K1" s="138"/>
      <c r="L1" s="137" t="s">
        <v>524</v>
      </c>
    </row>
    <row r="2" spans="2:23" x14ac:dyDescent="0.25">
      <c r="B2" s="139"/>
    </row>
    <row r="3" spans="2:23" ht="33.75" customHeight="1" x14ac:dyDescent="0.25">
      <c r="C3" s="350" t="s">
        <v>525</v>
      </c>
      <c r="D3" s="350"/>
      <c r="E3" s="350"/>
      <c r="F3" s="350"/>
      <c r="G3" s="350"/>
      <c r="H3" s="350"/>
      <c r="I3" s="350"/>
      <c r="J3" s="350"/>
      <c r="K3" s="350"/>
      <c r="L3" s="350"/>
      <c r="M3" s="140"/>
    </row>
    <row r="4" spans="2:23" ht="2.25" customHeight="1" x14ac:dyDescent="0.25">
      <c r="B4" s="139"/>
    </row>
    <row r="5" spans="2:23" ht="18" x14ac:dyDescent="0.25">
      <c r="C5" s="351" t="s">
        <v>526</v>
      </c>
      <c r="D5" s="351"/>
      <c r="E5" s="351"/>
      <c r="F5" s="351"/>
      <c r="G5" s="351"/>
      <c r="H5" s="351"/>
      <c r="I5" s="351"/>
      <c r="J5" s="351"/>
      <c r="K5" s="351"/>
      <c r="L5" s="351"/>
      <c r="M5" s="137"/>
    </row>
    <row r="6" spans="2:23" ht="18" x14ac:dyDescent="0.25">
      <c r="C6" s="351" t="s">
        <v>527</v>
      </c>
      <c r="D6" s="351"/>
      <c r="E6" s="351"/>
      <c r="F6" s="351"/>
      <c r="G6" s="351"/>
      <c r="H6" s="351"/>
      <c r="I6" s="351"/>
      <c r="J6" s="351"/>
      <c r="K6" s="351"/>
      <c r="L6" s="351"/>
      <c r="M6" s="137"/>
    </row>
    <row r="7" spans="2:23" x14ac:dyDescent="0.25">
      <c r="B7" s="141"/>
    </row>
    <row r="8" spans="2:23" ht="15" thickBot="1" x14ac:dyDescent="0.3">
      <c r="B8" s="141"/>
    </row>
    <row r="9" spans="2:23" ht="39" customHeight="1" thickBot="1" x14ac:dyDescent="0.3">
      <c r="C9" s="352" t="s">
        <v>528</v>
      </c>
      <c r="D9" s="353"/>
      <c r="E9" s="353"/>
      <c r="F9" s="353"/>
      <c r="G9" s="353"/>
      <c r="H9" s="353"/>
      <c r="I9" s="353"/>
      <c r="J9" s="353"/>
      <c r="K9" s="353"/>
      <c r="L9" s="354"/>
    </row>
    <row r="10" spans="2:23" x14ac:dyDescent="0.25">
      <c r="B10" s="141"/>
    </row>
    <row r="11" spans="2:23" ht="12.75" customHeight="1" x14ac:dyDescent="0.25">
      <c r="B11" s="141"/>
    </row>
    <row r="12" spans="2:23" ht="27.75" x14ac:dyDescent="0.25">
      <c r="C12" s="355" t="s">
        <v>529</v>
      </c>
      <c r="D12" s="355"/>
      <c r="E12" s="355"/>
      <c r="F12" s="355"/>
      <c r="G12" s="355"/>
      <c r="H12" s="355"/>
      <c r="I12" s="355"/>
      <c r="J12" s="355"/>
      <c r="K12" s="355"/>
      <c r="L12" s="355"/>
    </row>
    <row r="13" spans="2:23" ht="15" customHeight="1" x14ac:dyDescent="0.25">
      <c r="B13" s="139"/>
    </row>
    <row r="14" spans="2:23" ht="24" customHeight="1" x14ac:dyDescent="0.25">
      <c r="D14" s="142"/>
      <c r="E14" s="142"/>
      <c r="F14" s="347" t="s">
        <v>530</v>
      </c>
      <c r="G14" s="348"/>
      <c r="H14" s="349"/>
      <c r="I14" s="143"/>
      <c r="J14" s="142"/>
      <c r="K14" s="142"/>
      <c r="L14" s="142"/>
      <c r="M14" s="144"/>
    </row>
    <row r="15" spans="2:23" ht="27.75" x14ac:dyDescent="0.25">
      <c r="B15" s="145"/>
      <c r="D15" s="146"/>
      <c r="E15" s="146"/>
      <c r="F15" s="356" t="s">
        <v>50</v>
      </c>
      <c r="G15" s="355"/>
      <c r="H15" s="357"/>
      <c r="I15" s="260"/>
      <c r="J15" s="146"/>
      <c r="K15" s="146"/>
      <c r="L15" s="146"/>
    </row>
    <row r="16" spans="2:23" ht="12" customHeight="1" x14ac:dyDescent="0.25">
      <c r="F16" s="358"/>
      <c r="G16" s="359"/>
      <c r="H16" s="360"/>
      <c r="I16" s="260"/>
      <c r="V16" s="136" t="s">
        <v>51</v>
      </c>
      <c r="W16" s="262" t="s">
        <v>660</v>
      </c>
    </row>
    <row r="17" spans="2:34" ht="28.5" customHeight="1" x14ac:dyDescent="0.25">
      <c r="B17" s="139"/>
      <c r="O17" s="136" t="str">
        <f>IF(Tirage!H5="","",Tirage!H5)</f>
        <v>Finale Oise</v>
      </c>
      <c r="P17" s="136" t="str">
        <f>IF(O17="","",VLOOKUP(O17,Tirage!Q29:R30,2,FALSE))</f>
        <v>Hauts de France</v>
      </c>
      <c r="S17" s="136" t="s">
        <v>6</v>
      </c>
      <c r="T17" s="136" t="s">
        <v>50</v>
      </c>
      <c r="U17" s="136" t="e">
        <v>#N/A</v>
      </c>
      <c r="V17" s="136" t="s">
        <v>54</v>
      </c>
      <c r="W17" s="136" t="s">
        <v>531</v>
      </c>
      <c r="X17" s="263"/>
      <c r="Y17" s="263"/>
      <c r="Z17" s="263"/>
      <c r="AA17" s="263"/>
      <c r="AB17" s="263"/>
      <c r="AC17" s="263"/>
      <c r="AD17" s="263"/>
      <c r="AE17" s="263"/>
      <c r="AF17" s="264"/>
    </row>
    <row r="18" spans="2:34" ht="27.75" customHeight="1" x14ac:dyDescent="0.25">
      <c r="B18" s="139"/>
      <c r="V18" s="136" t="s">
        <v>532</v>
      </c>
      <c r="W18" s="136" t="s">
        <v>533</v>
      </c>
    </row>
    <row r="19" spans="2:34" ht="23.25" customHeight="1" x14ac:dyDescent="0.25">
      <c r="C19" s="361" t="s">
        <v>534</v>
      </c>
      <c r="D19" s="362"/>
      <c r="E19" s="363" t="str">
        <f>IF(Tirage!H6="","",Tirage!H6)</f>
        <v/>
      </c>
      <c r="F19" s="363"/>
      <c r="G19" s="147"/>
      <c r="H19" s="148" t="s">
        <v>535</v>
      </c>
      <c r="I19" s="363" t="str">
        <f>IF(Tirage!H7="","",Tirage!H7)</f>
        <v/>
      </c>
      <c r="J19" s="363"/>
      <c r="K19" s="363"/>
      <c r="L19" s="149"/>
    </row>
    <row r="20" spans="2:34" ht="27.75" customHeight="1" x14ac:dyDescent="0.25">
      <c r="C20" s="364" t="s">
        <v>536</v>
      </c>
      <c r="D20" s="365"/>
      <c r="E20" s="366"/>
      <c r="F20" s="367"/>
      <c r="G20" s="138"/>
      <c r="H20" s="150" t="s">
        <v>537</v>
      </c>
      <c r="I20" s="368"/>
      <c r="J20" s="368"/>
      <c r="K20" s="368"/>
      <c r="L20" s="151"/>
    </row>
    <row r="21" spans="2:34" x14ac:dyDescent="0.25">
      <c r="B21" s="139"/>
      <c r="C21" s="152"/>
      <c r="D21" s="153"/>
      <c r="E21" s="153"/>
      <c r="F21" s="153"/>
      <c r="G21" s="153"/>
      <c r="H21" s="153"/>
      <c r="I21" s="153"/>
      <c r="J21" s="153"/>
      <c r="K21" s="153"/>
      <c r="L21" s="154"/>
    </row>
    <row r="22" spans="2:34" ht="34.5" customHeight="1" x14ac:dyDescent="0.25">
      <c r="B22" s="139"/>
    </row>
    <row r="23" spans="2:34" ht="30" customHeight="1" x14ac:dyDescent="0.25">
      <c r="C23" s="370" t="s">
        <v>538</v>
      </c>
      <c r="D23" s="371"/>
      <c r="E23" s="371"/>
      <c r="F23" s="372" t="e">
        <f>VLOOKUP(K23,joueurscomplet,2,FALSE)</f>
        <v>#N/A</v>
      </c>
      <c r="G23" s="372"/>
      <c r="H23" s="372"/>
      <c r="I23" s="372"/>
      <c r="J23" s="148" t="s">
        <v>539</v>
      </c>
      <c r="K23" s="373" t="e">
        <f>Calcul!B73</f>
        <v>#N/A</v>
      </c>
      <c r="L23" s="374"/>
      <c r="V23" s="136" t="s">
        <v>540</v>
      </c>
      <c r="W23" s="369">
        <v>0</v>
      </c>
      <c r="X23" s="369"/>
      <c r="Y23" s="369"/>
      <c r="Z23" s="369"/>
      <c r="AA23" s="369"/>
      <c r="AB23" s="369"/>
      <c r="AC23" s="369"/>
      <c r="AD23" s="136" t="s">
        <v>540</v>
      </c>
      <c r="AE23" s="136" t="s">
        <v>540</v>
      </c>
      <c r="AF23" s="136" t="s">
        <v>540</v>
      </c>
      <c r="AG23" s="136">
        <v>0</v>
      </c>
      <c r="AH23" s="136">
        <v>0</v>
      </c>
    </row>
    <row r="24" spans="2:34" ht="28.5" customHeight="1" x14ac:dyDescent="0.25">
      <c r="B24" s="155"/>
      <c r="C24" s="375" t="s">
        <v>664</v>
      </c>
      <c r="D24" s="376"/>
      <c r="E24" s="377"/>
      <c r="F24" s="378"/>
      <c r="G24" s="378"/>
      <c r="H24" s="378"/>
      <c r="I24" s="378"/>
      <c r="J24" s="378"/>
      <c r="K24" s="378"/>
      <c r="L24" s="379"/>
      <c r="V24" s="136" t="s">
        <v>540</v>
      </c>
      <c r="W24" s="369">
        <v>0</v>
      </c>
      <c r="X24" s="369"/>
      <c r="Y24" s="369"/>
      <c r="Z24" s="369"/>
      <c r="AA24" s="369"/>
      <c r="AB24" s="369"/>
      <c r="AC24" s="369"/>
      <c r="AD24" s="136" t="s">
        <v>540</v>
      </c>
      <c r="AE24" s="136" t="s">
        <v>540</v>
      </c>
      <c r="AF24" s="136" t="s">
        <v>540</v>
      </c>
      <c r="AG24" s="136">
        <v>0</v>
      </c>
      <c r="AH24" s="136">
        <v>0</v>
      </c>
    </row>
    <row r="25" spans="2:34" ht="31.5" customHeight="1" x14ac:dyDescent="0.25">
      <c r="C25" s="156" t="s">
        <v>541</v>
      </c>
      <c r="D25" s="380" t="e">
        <f>VLOOKUP(K23,joueurscomplet,3,FALSE)</f>
        <v>#N/A</v>
      </c>
      <c r="E25" s="380"/>
      <c r="F25" s="380"/>
      <c r="G25" s="380"/>
      <c r="H25" s="380"/>
      <c r="I25" s="381" t="s">
        <v>542</v>
      </c>
      <c r="J25" s="381"/>
      <c r="K25" s="382" t="e">
        <f>VLOOKUP('Engagement tour suivant'!K23:L23,Calcul!B73:I78,7,FALSE)</f>
        <v>#N/A</v>
      </c>
      <c r="L25" s="383"/>
      <c r="V25" s="136" t="s">
        <v>540</v>
      </c>
      <c r="W25" s="369">
        <v>0</v>
      </c>
      <c r="X25" s="369"/>
      <c r="Y25" s="369"/>
      <c r="Z25" s="369"/>
      <c r="AA25" s="369"/>
      <c r="AB25" s="369"/>
      <c r="AC25" s="369"/>
      <c r="AD25" s="136" t="s">
        <v>540</v>
      </c>
      <c r="AE25" s="136" t="s">
        <v>540</v>
      </c>
      <c r="AF25" s="136" t="s">
        <v>540</v>
      </c>
      <c r="AG25" s="136">
        <v>0</v>
      </c>
      <c r="AH25" s="136">
        <v>0</v>
      </c>
    </row>
    <row r="26" spans="2:34" ht="15" customHeight="1" x14ac:dyDescent="0.25">
      <c r="B26" s="155"/>
      <c r="C26" s="157"/>
      <c r="D26" s="158"/>
      <c r="E26" s="158"/>
      <c r="F26" s="158"/>
      <c r="G26" s="158"/>
      <c r="H26" s="158"/>
      <c r="I26" s="158"/>
      <c r="J26" s="158"/>
      <c r="K26" s="158"/>
      <c r="L26" s="159"/>
      <c r="V26" s="136" t="s">
        <v>540</v>
      </c>
      <c r="W26" s="369">
        <v>0</v>
      </c>
      <c r="X26" s="369"/>
      <c r="Y26" s="369"/>
      <c r="Z26" s="369"/>
      <c r="AA26" s="369"/>
      <c r="AB26" s="369"/>
      <c r="AC26" s="369"/>
      <c r="AD26" s="136" t="s">
        <v>540</v>
      </c>
      <c r="AE26" s="136" t="s">
        <v>540</v>
      </c>
      <c r="AF26" s="136" t="s">
        <v>540</v>
      </c>
      <c r="AG26" s="136">
        <v>0</v>
      </c>
      <c r="AH26" s="136">
        <v>0</v>
      </c>
    </row>
    <row r="27" spans="2:34" ht="15" x14ac:dyDescent="0.25"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V27" s="136" t="s">
        <v>540</v>
      </c>
      <c r="W27" s="369">
        <v>0</v>
      </c>
      <c r="X27" s="369"/>
      <c r="Y27" s="369"/>
      <c r="Z27" s="369"/>
      <c r="AA27" s="369"/>
      <c r="AB27" s="369"/>
      <c r="AC27" s="369"/>
      <c r="AD27" s="136" t="s">
        <v>540</v>
      </c>
      <c r="AE27" s="136" t="s">
        <v>540</v>
      </c>
      <c r="AF27" s="136" t="s">
        <v>540</v>
      </c>
      <c r="AG27" s="136">
        <v>0</v>
      </c>
      <c r="AH27" s="136">
        <v>0</v>
      </c>
    </row>
    <row r="28" spans="2:34" ht="30" customHeight="1" x14ac:dyDescent="0.25">
      <c r="B28" s="161"/>
      <c r="C28" s="370" t="s">
        <v>543</v>
      </c>
      <c r="D28" s="371"/>
      <c r="E28" s="371"/>
      <c r="F28" s="372" t="e">
        <f>VLOOKUP(K28,joueurscomplet,2,FALSE)</f>
        <v>#N/A</v>
      </c>
      <c r="G28" s="372"/>
      <c r="H28" s="372"/>
      <c r="I28" s="372"/>
      <c r="J28" s="148" t="s">
        <v>539</v>
      </c>
      <c r="K28" s="373" t="e">
        <f>Calcul!B74</f>
        <v>#N/A</v>
      </c>
      <c r="L28" s="374"/>
      <c r="V28" s="136" t="s">
        <v>540</v>
      </c>
      <c r="W28" s="369">
        <v>0</v>
      </c>
      <c r="X28" s="369"/>
      <c r="Y28" s="369"/>
      <c r="Z28" s="369"/>
      <c r="AA28" s="369"/>
      <c r="AB28" s="369"/>
      <c r="AC28" s="369"/>
      <c r="AD28" s="136" t="s">
        <v>540</v>
      </c>
      <c r="AE28" s="136" t="s">
        <v>540</v>
      </c>
      <c r="AF28" s="136" t="s">
        <v>540</v>
      </c>
      <c r="AG28" s="136">
        <v>0</v>
      </c>
      <c r="AH28" s="136">
        <v>0</v>
      </c>
    </row>
    <row r="29" spans="2:34" ht="30" customHeight="1" x14ac:dyDescent="0.25">
      <c r="B29" s="155"/>
      <c r="C29" s="375" t="s">
        <v>664</v>
      </c>
      <c r="D29" s="376"/>
      <c r="E29" s="377"/>
      <c r="F29" s="378"/>
      <c r="G29" s="378"/>
      <c r="H29" s="378"/>
      <c r="I29" s="378"/>
      <c r="J29" s="378"/>
      <c r="K29" s="378"/>
      <c r="L29" s="379"/>
      <c r="V29" s="136">
        <v>0</v>
      </c>
      <c r="W29" s="136">
        <v>0</v>
      </c>
      <c r="X29" s="136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6">
        <v>0</v>
      </c>
    </row>
    <row r="30" spans="2:34" ht="30" customHeight="1" x14ac:dyDescent="0.25">
      <c r="B30" s="162"/>
      <c r="C30" s="163" t="s">
        <v>544</v>
      </c>
      <c r="D30" s="380" t="e">
        <f>VLOOKUP(K28,joueurscomplet,3,FALSE)</f>
        <v>#N/A</v>
      </c>
      <c r="E30" s="380"/>
      <c r="F30" s="380"/>
      <c r="G30" s="380"/>
      <c r="H30" s="380"/>
      <c r="I30" s="381" t="s">
        <v>542</v>
      </c>
      <c r="J30" s="381"/>
      <c r="K30" s="382" t="e">
        <f>VLOOKUP(K28,Calcul!B73:I78,7,FALSE)</f>
        <v>#N/A</v>
      </c>
      <c r="L30" s="383"/>
    </row>
    <row r="31" spans="2:34" ht="15" x14ac:dyDescent="0.25">
      <c r="B31" s="155"/>
      <c r="C31" s="157"/>
      <c r="D31" s="158"/>
      <c r="E31" s="158"/>
      <c r="F31" s="158"/>
      <c r="G31" s="158"/>
      <c r="H31" s="158"/>
      <c r="I31" s="158"/>
      <c r="J31" s="158"/>
      <c r="K31" s="158"/>
      <c r="L31" s="159"/>
    </row>
    <row r="32" spans="2:34" ht="28.5" customHeight="1" x14ac:dyDescent="0.25">
      <c r="B32" s="164"/>
    </row>
    <row r="33" spans="2:14" x14ac:dyDescent="0.25">
      <c r="B33" s="139"/>
      <c r="C33" s="165"/>
      <c r="D33" s="166"/>
      <c r="E33" s="166"/>
      <c r="F33" s="166"/>
      <c r="G33" s="166"/>
      <c r="H33" s="167"/>
      <c r="I33" s="168"/>
      <c r="J33" s="166"/>
      <c r="K33" s="166"/>
      <c r="L33" s="149"/>
    </row>
    <row r="34" spans="2:14" ht="15.75" customHeight="1" x14ac:dyDescent="0.25">
      <c r="C34" s="169" t="s">
        <v>545</v>
      </c>
      <c r="D34" s="384"/>
      <c r="E34" s="384"/>
      <c r="F34" s="150" t="s">
        <v>546</v>
      </c>
      <c r="G34" s="390"/>
      <c r="H34" s="391"/>
      <c r="I34" s="385" t="s">
        <v>547</v>
      </c>
      <c r="J34" s="386"/>
      <c r="K34" s="386"/>
      <c r="L34" s="387"/>
    </row>
    <row r="35" spans="2:14" ht="21.75" customHeight="1" x14ac:dyDescent="0.25">
      <c r="B35" s="155"/>
      <c r="C35" s="388" t="s">
        <v>548</v>
      </c>
      <c r="D35" s="389"/>
      <c r="E35" s="389"/>
      <c r="F35" s="389"/>
      <c r="G35" s="389"/>
      <c r="H35" s="170"/>
      <c r="I35" s="385"/>
      <c r="J35" s="386"/>
      <c r="K35" s="386"/>
      <c r="L35" s="387"/>
    </row>
    <row r="36" spans="2:14" ht="30" customHeight="1" x14ac:dyDescent="0.25">
      <c r="B36" s="155"/>
      <c r="C36" s="398" t="str">
        <f>IF('Feuille de Résultat'!M31="","",'Feuille de Résultat'!M31)</f>
        <v/>
      </c>
      <c r="D36" s="399"/>
      <c r="E36" s="399"/>
      <c r="F36" s="399"/>
      <c r="G36" s="399"/>
      <c r="H36" s="170"/>
      <c r="I36" s="171"/>
      <c r="J36" s="386"/>
      <c r="K36" s="386"/>
      <c r="L36" s="387"/>
    </row>
    <row r="37" spans="2:14" ht="26.25" customHeight="1" x14ac:dyDescent="0.25">
      <c r="C37" s="400"/>
      <c r="D37" s="401"/>
      <c r="E37" s="401"/>
      <c r="F37" s="401"/>
      <c r="G37" s="138"/>
      <c r="H37" s="170"/>
      <c r="I37" s="171"/>
      <c r="J37" s="386"/>
      <c r="K37" s="386"/>
      <c r="L37" s="387"/>
    </row>
    <row r="38" spans="2:14" ht="18" customHeight="1" x14ac:dyDescent="0.25">
      <c r="B38" s="155"/>
      <c r="C38" s="172"/>
      <c r="D38" s="173" t="s">
        <v>549</v>
      </c>
      <c r="E38" s="138"/>
      <c r="F38" s="138"/>
      <c r="G38" s="138"/>
      <c r="H38" s="170"/>
      <c r="I38" s="385" t="s">
        <v>550</v>
      </c>
      <c r="J38" s="386"/>
      <c r="K38" s="386"/>
      <c r="L38" s="387"/>
    </row>
    <row r="39" spans="2:14" ht="54" customHeight="1" x14ac:dyDescent="0.25">
      <c r="B39" s="155"/>
      <c r="C39" s="174"/>
      <c r="H39" s="170"/>
      <c r="I39" s="171"/>
      <c r="L39" s="151"/>
    </row>
    <row r="40" spans="2:14" x14ac:dyDescent="0.25">
      <c r="C40" s="175"/>
      <c r="D40" s="153"/>
      <c r="E40" s="153"/>
      <c r="F40" s="153"/>
      <c r="G40" s="153"/>
      <c r="H40" s="176"/>
      <c r="I40" s="177"/>
      <c r="J40" s="153"/>
      <c r="K40" s="153"/>
      <c r="L40" s="154"/>
    </row>
    <row r="41" spans="2:14" x14ac:dyDescent="0.25">
      <c r="B41" s="155"/>
      <c r="C41" s="178"/>
    </row>
    <row r="42" spans="2:14" ht="27.75" customHeight="1" x14ac:dyDescent="0.25">
      <c r="B42" s="155"/>
      <c r="C42" s="178"/>
    </row>
    <row r="43" spans="2:14" ht="21" customHeight="1" x14ac:dyDescent="0.25">
      <c r="B43" s="141"/>
      <c r="C43" s="402" t="s">
        <v>661</v>
      </c>
      <c r="D43" s="403"/>
      <c r="E43" s="265"/>
      <c r="F43" s="265"/>
      <c r="G43" s="265"/>
      <c r="H43" s="265"/>
      <c r="I43" s="265"/>
      <c r="J43" s="265"/>
      <c r="K43" s="265"/>
      <c r="L43" s="266"/>
    </row>
    <row r="44" spans="2:14" ht="72" customHeight="1" x14ac:dyDescent="0.25">
      <c r="C44" s="392"/>
      <c r="D44" s="393"/>
      <c r="E44" s="393"/>
      <c r="F44" s="393"/>
      <c r="G44" s="393"/>
      <c r="H44" s="393"/>
      <c r="I44" s="393"/>
      <c r="J44" s="393"/>
      <c r="K44" s="393"/>
      <c r="L44" s="394"/>
      <c r="M44" s="155"/>
      <c r="N44" s="155"/>
    </row>
    <row r="45" spans="2:14" s="178" customFormat="1" ht="28.5" customHeight="1" x14ac:dyDescent="0.25">
      <c r="C45" s="392" t="s">
        <v>662</v>
      </c>
      <c r="D45" s="393"/>
      <c r="E45" s="393"/>
      <c r="F45" s="393"/>
      <c r="G45" s="393"/>
      <c r="H45" s="393"/>
      <c r="I45" s="393"/>
      <c r="J45" s="393"/>
      <c r="K45" s="393"/>
      <c r="L45" s="394"/>
      <c r="M45" s="155"/>
      <c r="N45" s="155"/>
    </row>
    <row r="46" spans="2:14" ht="5.25" customHeight="1" x14ac:dyDescent="0.25">
      <c r="B46" s="141"/>
      <c r="C46" s="267"/>
      <c r="D46" s="268"/>
      <c r="E46" s="268"/>
      <c r="F46" s="268"/>
      <c r="G46" s="268"/>
      <c r="H46" s="268"/>
      <c r="I46" s="268"/>
      <c r="J46" s="268"/>
      <c r="K46" s="268"/>
      <c r="L46" s="269"/>
    </row>
    <row r="47" spans="2:14" ht="6" customHeight="1" x14ac:dyDescent="0.25">
      <c r="B47" s="141"/>
      <c r="C47" s="267"/>
      <c r="D47" s="268"/>
      <c r="E47" s="268"/>
      <c r="F47" s="268"/>
      <c r="G47" s="268"/>
      <c r="H47" s="268"/>
      <c r="I47" s="268"/>
      <c r="J47" s="268"/>
      <c r="K47" s="268"/>
      <c r="L47" s="269"/>
    </row>
    <row r="48" spans="2:14" ht="20.25" x14ac:dyDescent="0.25">
      <c r="C48" s="395" t="s">
        <v>663</v>
      </c>
      <c r="D48" s="396"/>
      <c r="E48" s="396"/>
      <c r="F48" s="396"/>
      <c r="G48" s="396"/>
      <c r="H48" s="396"/>
      <c r="I48" s="396"/>
      <c r="J48" s="396"/>
      <c r="K48" s="396"/>
      <c r="L48" s="397"/>
    </row>
    <row r="49" spans="3:12" ht="6" customHeight="1" x14ac:dyDescent="0.25">
      <c r="C49" s="270"/>
      <c r="D49" s="271"/>
      <c r="E49" s="271"/>
      <c r="F49" s="271"/>
      <c r="G49" s="271"/>
      <c r="H49" s="271"/>
      <c r="I49" s="271"/>
      <c r="J49" s="271"/>
      <c r="K49" s="271"/>
      <c r="L49" s="272"/>
    </row>
  </sheetData>
  <sheetProtection selectLockedCells="1"/>
  <mergeCells count="47">
    <mergeCell ref="C45:L45"/>
    <mergeCell ref="C48:L48"/>
    <mergeCell ref="C36:G36"/>
    <mergeCell ref="J36:L37"/>
    <mergeCell ref="C37:F37"/>
    <mergeCell ref="I38:L38"/>
    <mergeCell ref="C43:D43"/>
    <mergeCell ref="C44:L44"/>
    <mergeCell ref="D30:H30"/>
    <mergeCell ref="I30:J30"/>
    <mergeCell ref="K30:L30"/>
    <mergeCell ref="D34:E34"/>
    <mergeCell ref="I34:L35"/>
    <mergeCell ref="C35:G35"/>
    <mergeCell ref="G34:H34"/>
    <mergeCell ref="C28:E28"/>
    <mergeCell ref="F28:I28"/>
    <mergeCell ref="K28:L28"/>
    <mergeCell ref="W28:AC28"/>
    <mergeCell ref="C29:D29"/>
    <mergeCell ref="E29:L29"/>
    <mergeCell ref="W27:AC27"/>
    <mergeCell ref="C23:E23"/>
    <mergeCell ref="F23:I23"/>
    <mergeCell ref="K23:L23"/>
    <mergeCell ref="W23:AC23"/>
    <mergeCell ref="C24:D24"/>
    <mergeCell ref="E24:L24"/>
    <mergeCell ref="W24:AC24"/>
    <mergeCell ref="D25:H25"/>
    <mergeCell ref="I25:J25"/>
    <mergeCell ref="K25:L25"/>
    <mergeCell ref="W25:AC25"/>
    <mergeCell ref="W26:AC26"/>
    <mergeCell ref="F15:H16"/>
    <mergeCell ref="C19:D19"/>
    <mergeCell ref="E19:F19"/>
    <mergeCell ref="I19:K19"/>
    <mergeCell ref="C20:D20"/>
    <mergeCell ref="E20:F20"/>
    <mergeCell ref="I20:K20"/>
    <mergeCell ref="F14:H14"/>
    <mergeCell ref="C3:L3"/>
    <mergeCell ref="C5:L5"/>
    <mergeCell ref="C6:L6"/>
    <mergeCell ref="C9:L9"/>
    <mergeCell ref="C12:L12"/>
  </mergeCells>
  <conditionalFormatting sqref="A1:XFD33 A35:XFD1048576 A34:G34 I34:XFD34">
    <cfRule type="containsErrors" dxfId="69" priority="1">
      <formula>ISERROR(A1)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0"/>
  <sheetViews>
    <sheetView workbookViewId="0">
      <selection sqref="A1:XFD1048576"/>
    </sheetView>
  </sheetViews>
  <sheetFormatPr baseColWidth="10" defaultRowHeight="13.5" x14ac:dyDescent="0.25"/>
  <cols>
    <col min="2" max="2" width="8.85546875" bestFit="1" customWidth="1"/>
    <col min="3" max="3" width="24" customWidth="1"/>
    <col min="4" max="19" width="8.42578125" customWidth="1"/>
    <col min="20" max="20" width="8.5703125" customWidth="1"/>
    <col min="21" max="21" width="9.140625" customWidth="1"/>
    <col min="22" max="22" width="8" customWidth="1"/>
    <col min="23" max="24" width="5.5703125" style="11" customWidth="1"/>
    <col min="25" max="25" width="5.140625" style="11" customWidth="1"/>
    <col min="26" max="26" width="6.85546875" style="11" customWidth="1"/>
    <col min="27" max="27" width="6.85546875" style="12" customWidth="1"/>
    <col min="28" max="28" width="5.5703125" style="11" customWidth="1"/>
    <col min="29" max="29" width="5.5703125" style="12" customWidth="1"/>
    <col min="30" max="30" width="7" customWidth="1"/>
    <col min="31" max="31" width="5" customWidth="1"/>
    <col min="33" max="33" width="11.42578125" style="11"/>
    <col min="34" max="34" width="8.5703125" customWidth="1"/>
  </cols>
  <sheetData>
    <row r="1" spans="1:33" x14ac:dyDescent="0.25">
      <c r="D1" s="405" t="s">
        <v>495</v>
      </c>
      <c r="E1" s="405"/>
      <c r="F1" s="405"/>
      <c r="G1" s="405"/>
      <c r="H1" s="405"/>
      <c r="I1" s="405"/>
      <c r="J1" s="405" t="s">
        <v>496</v>
      </c>
      <c r="K1" s="405"/>
      <c r="L1" s="405"/>
      <c r="M1" s="405"/>
      <c r="N1" s="405"/>
      <c r="O1" s="405"/>
      <c r="P1" s="405" t="s">
        <v>497</v>
      </c>
      <c r="Q1" s="405"/>
      <c r="R1" s="405"/>
      <c r="S1" s="405"/>
      <c r="T1" s="405"/>
      <c r="U1" s="405"/>
    </row>
    <row r="2" spans="1:33" ht="48.75" x14ac:dyDescent="0.25">
      <c r="A2" s="10" t="s">
        <v>519</v>
      </c>
      <c r="D2" s="25" t="s">
        <v>492</v>
      </c>
      <c r="E2" s="26" t="s">
        <v>488</v>
      </c>
      <c r="F2" s="26" t="s">
        <v>493</v>
      </c>
      <c r="G2" s="26" t="s">
        <v>490</v>
      </c>
      <c r="H2" s="26" t="s">
        <v>505</v>
      </c>
      <c r="I2" s="27" t="s">
        <v>494</v>
      </c>
      <c r="J2" s="25" t="s">
        <v>492</v>
      </c>
      <c r="K2" s="26" t="s">
        <v>488</v>
      </c>
      <c r="L2" s="26" t="s">
        <v>493</v>
      </c>
      <c r="M2" s="26" t="s">
        <v>490</v>
      </c>
      <c r="N2" s="26" t="s">
        <v>505</v>
      </c>
      <c r="O2" s="27" t="s">
        <v>494</v>
      </c>
      <c r="P2" s="25" t="s">
        <v>492</v>
      </c>
      <c r="Q2" s="26" t="s">
        <v>488</v>
      </c>
      <c r="R2" s="26" t="s">
        <v>493</v>
      </c>
      <c r="S2" s="26" t="s">
        <v>490</v>
      </c>
      <c r="T2" s="26" t="s">
        <v>505</v>
      </c>
      <c r="U2" s="27" t="s">
        <v>494</v>
      </c>
      <c r="W2" s="47" t="s">
        <v>492</v>
      </c>
      <c r="X2" s="48" t="s">
        <v>488</v>
      </c>
      <c r="Y2" s="48" t="s">
        <v>493</v>
      </c>
      <c r="Z2" s="48" t="s">
        <v>490</v>
      </c>
      <c r="AA2" s="48" t="s">
        <v>505</v>
      </c>
      <c r="AB2" s="49" t="s">
        <v>494</v>
      </c>
      <c r="AC2" s="38"/>
    </row>
    <row r="3" spans="1:33" x14ac:dyDescent="0.25">
      <c r="A3" s="36">
        <f>Tirage!A6</f>
        <v>1</v>
      </c>
      <c r="B3" s="11">
        <f>Tirage!C6</f>
        <v>0</v>
      </c>
      <c r="C3" s="11" t="str">
        <f>Tirage!B6</f>
        <v/>
      </c>
      <c r="D3" s="13">
        <f>VLOOKUP($B3,Tour1,4,FALSE)</f>
        <v>0</v>
      </c>
      <c r="E3" s="14">
        <f>VLOOKUP($B3,Tour1,5,FALSE)</f>
        <v>0</v>
      </c>
      <c r="F3" s="14">
        <f>VLOOKUP($B3,Tour1,6,FALSE)</f>
        <v>0</v>
      </c>
      <c r="G3" s="14" t="str">
        <f>VLOOKUP($B3,Tour1,7,FALSE)</f>
        <v/>
      </c>
      <c r="H3" s="14"/>
      <c r="I3" s="15" t="str">
        <f>VLOOKUP($B3,Tour1,9,FALSE)</f>
        <v/>
      </c>
      <c r="J3" s="13">
        <f t="shared" ref="J3:J8" si="0">VLOOKUP($B3,Tour2,4,FALSE)</f>
        <v>0</v>
      </c>
      <c r="K3" s="14">
        <f t="shared" ref="K3:K8" si="1">VLOOKUP($B3,Tour2,5,FALSE)</f>
        <v>0</v>
      </c>
      <c r="L3" s="14">
        <f t="shared" ref="L3:L8" si="2">VLOOKUP($B3,Tour2,6,FALSE)</f>
        <v>0</v>
      </c>
      <c r="M3" s="14" t="str">
        <f t="shared" ref="M3:M8" si="3">VLOOKUP($B3,Tour2,7,FALSE)</f>
        <v/>
      </c>
      <c r="N3" s="14"/>
      <c r="O3" s="15" t="str">
        <f t="shared" ref="O3:O8" si="4">VLOOKUP($B3,Tour2,9,FALSE)</f>
        <v/>
      </c>
      <c r="P3" s="13">
        <f t="shared" ref="P3:P8" si="5">VLOOKUP($B3,Tour3,4,FALSE)</f>
        <v>0</v>
      </c>
      <c r="Q3" s="14">
        <f t="shared" ref="Q3:Q8" si="6">VLOOKUP($B3,Tour3,5,FALSE)</f>
        <v>0</v>
      </c>
      <c r="R3" s="14">
        <f t="shared" ref="R3:R8" si="7">VLOOKUP($B3,Tour3,6,FALSE)</f>
        <v>0</v>
      </c>
      <c r="S3" s="14" t="str">
        <f t="shared" ref="S3:S8" si="8">VLOOKUP($B3,Tour3,7,FALSE)</f>
        <v/>
      </c>
      <c r="T3" s="14"/>
      <c r="U3" s="15" t="str">
        <f t="shared" ref="U3:U8" si="9">VLOOKUP($B3,Tour3,9,FALSE)</f>
        <v/>
      </c>
    </row>
    <row r="4" spans="1:33" x14ac:dyDescent="0.25">
      <c r="A4" s="36">
        <f>Tirage!A7</f>
        <v>2</v>
      </c>
      <c r="B4" s="11">
        <f>Tirage!C7</f>
        <v>0</v>
      </c>
      <c r="C4" s="11" t="str">
        <f>Tirage!B7</f>
        <v/>
      </c>
      <c r="D4" s="13">
        <f>VLOOKUP(B4,Tour1,4,FALSE)</f>
        <v>0</v>
      </c>
      <c r="E4" s="14">
        <f>VLOOKUP(B4,Tour1,5,FALSE)</f>
        <v>0</v>
      </c>
      <c r="F4" s="14">
        <f>VLOOKUP(B4,Tour1,6,FALSE)</f>
        <v>0</v>
      </c>
      <c r="G4" s="14" t="str">
        <f>VLOOKUP(B4,Tour1,7,FALSE)</f>
        <v/>
      </c>
      <c r="H4" s="14"/>
      <c r="I4" s="15" t="str">
        <f>VLOOKUP(B4,Tour1,9,FALSE)</f>
        <v/>
      </c>
      <c r="J4" s="13">
        <f t="shared" si="0"/>
        <v>0</v>
      </c>
      <c r="K4" s="14">
        <f t="shared" si="1"/>
        <v>0</v>
      </c>
      <c r="L4" s="14">
        <f t="shared" si="2"/>
        <v>0</v>
      </c>
      <c r="M4" s="14" t="str">
        <f t="shared" si="3"/>
        <v/>
      </c>
      <c r="N4" s="14"/>
      <c r="O4" s="15" t="str">
        <f t="shared" si="4"/>
        <v/>
      </c>
      <c r="P4" s="13">
        <f t="shared" si="5"/>
        <v>0</v>
      </c>
      <c r="Q4" s="14">
        <f t="shared" si="6"/>
        <v>0</v>
      </c>
      <c r="R4" s="14">
        <f t="shared" si="7"/>
        <v>0</v>
      </c>
      <c r="S4" s="14" t="str">
        <f t="shared" si="8"/>
        <v/>
      </c>
      <c r="T4" s="14"/>
      <c r="U4" s="15" t="str">
        <f t="shared" si="9"/>
        <v/>
      </c>
    </row>
    <row r="5" spans="1:33" x14ac:dyDescent="0.25">
      <c r="A5" s="36">
        <f>Tirage!A8</f>
        <v>3</v>
      </c>
      <c r="B5" s="11">
        <f>Tirage!C8</f>
        <v>0</v>
      </c>
      <c r="C5" s="11" t="str">
        <f>Tirage!B8</f>
        <v/>
      </c>
      <c r="D5" s="13">
        <f>VLOOKUP(B5,Tour1,4,FALSE)</f>
        <v>0</v>
      </c>
      <c r="E5" s="14">
        <f>VLOOKUP(B5,Tour1,5,FALSE)</f>
        <v>0</v>
      </c>
      <c r="F5" s="14">
        <f>VLOOKUP(B5,Tour1,6,FALSE)</f>
        <v>0</v>
      </c>
      <c r="G5" s="14" t="str">
        <f>VLOOKUP(B5,Tour1,7,FALSE)</f>
        <v/>
      </c>
      <c r="H5" s="14"/>
      <c r="I5" s="15" t="str">
        <f>VLOOKUP(B5,Tour1,9,FALSE)</f>
        <v/>
      </c>
      <c r="J5" s="13">
        <f t="shared" si="0"/>
        <v>0</v>
      </c>
      <c r="K5" s="14">
        <f t="shared" si="1"/>
        <v>0</v>
      </c>
      <c r="L5" s="14">
        <f t="shared" si="2"/>
        <v>0</v>
      </c>
      <c r="M5" s="14" t="str">
        <f t="shared" si="3"/>
        <v/>
      </c>
      <c r="N5" s="14"/>
      <c r="O5" s="15" t="str">
        <f t="shared" si="4"/>
        <v/>
      </c>
      <c r="P5" s="13">
        <f t="shared" si="5"/>
        <v>0</v>
      </c>
      <c r="Q5" s="14">
        <f t="shared" si="6"/>
        <v>0</v>
      </c>
      <c r="R5" s="14">
        <f t="shared" si="7"/>
        <v>0</v>
      </c>
      <c r="S5" s="14" t="str">
        <f t="shared" si="8"/>
        <v/>
      </c>
      <c r="T5" s="14"/>
      <c r="U5" s="15" t="str">
        <f t="shared" si="9"/>
        <v/>
      </c>
    </row>
    <row r="6" spans="1:33" x14ac:dyDescent="0.25">
      <c r="A6" s="36">
        <f>Tirage!A9</f>
        <v>4</v>
      </c>
      <c r="B6" s="11">
        <f>Tirage!C9</f>
        <v>0</v>
      </c>
      <c r="C6" s="11" t="str">
        <f>Tirage!B9</f>
        <v/>
      </c>
      <c r="D6" s="13">
        <f>VLOOKUP(B6,Tour1,4,FALSE)</f>
        <v>0</v>
      </c>
      <c r="E6" s="14">
        <f>VLOOKUP(B6,Tour1,5,FALSE)</f>
        <v>0</v>
      </c>
      <c r="F6" s="14">
        <f>VLOOKUP(B6,Tour1,6,FALSE)</f>
        <v>0</v>
      </c>
      <c r="G6" s="14" t="str">
        <f>VLOOKUP(B6,Tour1,7,FALSE)</f>
        <v/>
      </c>
      <c r="H6" s="14"/>
      <c r="I6" s="15" t="str">
        <f>VLOOKUP(B6,Tour1,9,FALSE)</f>
        <v/>
      </c>
      <c r="J6" s="13">
        <f t="shared" si="0"/>
        <v>0</v>
      </c>
      <c r="K6" s="14">
        <f t="shared" si="1"/>
        <v>0</v>
      </c>
      <c r="L6" s="14">
        <f t="shared" si="2"/>
        <v>0</v>
      </c>
      <c r="M6" s="14" t="str">
        <f t="shared" si="3"/>
        <v/>
      </c>
      <c r="N6" s="14"/>
      <c r="O6" s="15" t="str">
        <f t="shared" si="4"/>
        <v/>
      </c>
      <c r="P6" s="13">
        <f t="shared" si="5"/>
        <v>0</v>
      </c>
      <c r="Q6" s="14">
        <f t="shared" si="6"/>
        <v>0</v>
      </c>
      <c r="R6" s="14">
        <f t="shared" si="7"/>
        <v>0</v>
      </c>
      <c r="S6" s="14" t="str">
        <f t="shared" si="8"/>
        <v/>
      </c>
      <c r="T6" s="14"/>
      <c r="U6" s="15" t="str">
        <f t="shared" si="9"/>
        <v/>
      </c>
    </row>
    <row r="7" spans="1:33" x14ac:dyDescent="0.25">
      <c r="A7" s="36">
        <f>Tirage!A10</f>
        <v>5</v>
      </c>
      <c r="B7" s="11">
        <f>Tirage!C10</f>
        <v>0</v>
      </c>
      <c r="C7" s="11" t="str">
        <f>Tirage!B10</f>
        <v/>
      </c>
      <c r="D7" s="13">
        <f>VLOOKUP(B7,Tour1,4,FALSE)</f>
        <v>0</v>
      </c>
      <c r="E7" s="14">
        <f>VLOOKUP(B7,Tour1,5,FALSE)</f>
        <v>0</v>
      </c>
      <c r="F7" s="14">
        <f>VLOOKUP(B7,Tour1,6,FALSE)</f>
        <v>0</v>
      </c>
      <c r="G7" s="14" t="str">
        <f>VLOOKUP(B7,Tour1,7,FALSE)</f>
        <v/>
      </c>
      <c r="H7" s="14"/>
      <c r="I7" s="15" t="str">
        <f>VLOOKUP(B7,Tour1,9,FALSE)</f>
        <v/>
      </c>
      <c r="J7" s="13">
        <f t="shared" si="0"/>
        <v>0</v>
      </c>
      <c r="K7" s="14">
        <f t="shared" si="1"/>
        <v>0</v>
      </c>
      <c r="L7" s="14">
        <f t="shared" si="2"/>
        <v>0</v>
      </c>
      <c r="M7" s="14" t="str">
        <f t="shared" si="3"/>
        <v/>
      </c>
      <c r="N7" s="14"/>
      <c r="O7" s="15" t="str">
        <f t="shared" si="4"/>
        <v/>
      </c>
      <c r="P7" s="13">
        <f t="shared" si="5"/>
        <v>0</v>
      </c>
      <c r="Q7" s="14">
        <f t="shared" si="6"/>
        <v>0</v>
      </c>
      <c r="R7" s="14">
        <f t="shared" si="7"/>
        <v>0</v>
      </c>
      <c r="S7" s="14" t="str">
        <f t="shared" si="8"/>
        <v/>
      </c>
      <c r="T7" s="14"/>
      <c r="U7" s="15" t="str">
        <f t="shared" si="9"/>
        <v/>
      </c>
    </row>
    <row r="8" spans="1:33" x14ac:dyDescent="0.25">
      <c r="A8" s="36">
        <f>Tirage!A11</f>
        <v>6</v>
      </c>
      <c r="B8" s="11">
        <f>Tirage!C11</f>
        <v>0</v>
      </c>
      <c r="C8" s="11" t="str">
        <f>Tirage!B11</f>
        <v/>
      </c>
      <c r="D8" s="13">
        <f>VLOOKUP(B8,Tour1,4,FALSE)</f>
        <v>0</v>
      </c>
      <c r="E8" s="14">
        <f>VLOOKUP(B8,Tour1,5,FALSE)</f>
        <v>0</v>
      </c>
      <c r="F8" s="14">
        <f>VLOOKUP(B8,Tour1,6,FALSE)</f>
        <v>0</v>
      </c>
      <c r="G8" s="14" t="str">
        <f>VLOOKUP(B8,Tour1,7,FALSE)</f>
        <v/>
      </c>
      <c r="H8" s="14"/>
      <c r="I8" s="15" t="str">
        <f>VLOOKUP(B8,Tour1,9,FALSE)</f>
        <v/>
      </c>
      <c r="J8" s="13">
        <f t="shared" si="0"/>
        <v>0</v>
      </c>
      <c r="K8" s="14">
        <f t="shared" si="1"/>
        <v>0</v>
      </c>
      <c r="L8" s="14">
        <f t="shared" si="2"/>
        <v>0</v>
      </c>
      <c r="M8" s="14" t="str">
        <f t="shared" si="3"/>
        <v/>
      </c>
      <c r="N8" s="14"/>
      <c r="O8" s="15" t="str">
        <f t="shared" si="4"/>
        <v/>
      </c>
      <c r="P8" s="13">
        <f t="shared" si="5"/>
        <v>0</v>
      </c>
      <c r="Q8" s="14">
        <f t="shared" si="6"/>
        <v>0</v>
      </c>
      <c r="R8" s="14">
        <f t="shared" si="7"/>
        <v>0</v>
      </c>
      <c r="S8" s="14" t="str">
        <f t="shared" si="8"/>
        <v/>
      </c>
      <c r="T8" s="14"/>
      <c r="U8" s="15" t="str">
        <f t="shared" si="9"/>
        <v/>
      </c>
    </row>
    <row r="9" spans="1:33" x14ac:dyDescent="0.25">
      <c r="D9" s="13"/>
      <c r="E9" s="14"/>
      <c r="F9" s="14"/>
      <c r="G9" s="14"/>
      <c r="H9" s="14"/>
      <c r="I9" s="15"/>
      <c r="J9" s="13"/>
      <c r="K9" s="14"/>
      <c r="L9" s="14"/>
      <c r="M9" s="14"/>
      <c r="N9" s="14"/>
      <c r="O9" s="15"/>
      <c r="P9" s="13"/>
      <c r="Q9" s="14"/>
      <c r="R9" s="14"/>
      <c r="S9" s="14"/>
      <c r="T9" s="14"/>
      <c r="U9" s="15"/>
    </row>
    <row r="10" spans="1:33" x14ac:dyDescent="0.25">
      <c r="D10" s="406" t="s">
        <v>495</v>
      </c>
      <c r="E10" s="407"/>
      <c r="F10" s="407"/>
      <c r="G10" s="407"/>
      <c r="H10" s="407"/>
      <c r="I10" s="408"/>
      <c r="J10" s="406" t="s">
        <v>496</v>
      </c>
      <c r="K10" s="407"/>
      <c r="L10" s="407"/>
      <c r="M10" s="407"/>
      <c r="N10" s="407"/>
      <c r="O10" s="408"/>
      <c r="P10" s="406" t="s">
        <v>497</v>
      </c>
      <c r="Q10" s="407"/>
      <c r="R10" s="407"/>
      <c r="S10" s="407"/>
      <c r="T10" s="407"/>
      <c r="U10" s="408"/>
    </row>
    <row r="11" spans="1:33" x14ac:dyDescent="0.25">
      <c r="A11">
        <v>6</v>
      </c>
      <c r="B11">
        <f>B3</f>
        <v>0</v>
      </c>
      <c r="C11" t="str">
        <f>C3</f>
        <v/>
      </c>
      <c r="D11" s="13">
        <f>IF(ISERROR(D3),0,D3)</f>
        <v>0</v>
      </c>
      <c r="E11" s="14">
        <f t="shared" ref="E11:U11" si="10">IF(ISERROR(E3),0,E3)</f>
        <v>0</v>
      </c>
      <c r="F11" s="14">
        <f t="shared" si="10"/>
        <v>0</v>
      </c>
      <c r="G11" s="14" t="str">
        <f t="shared" si="10"/>
        <v/>
      </c>
      <c r="H11" s="28">
        <f>IF(I11=2,G11,0)</f>
        <v>0</v>
      </c>
      <c r="I11" s="15" t="str">
        <f t="shared" si="10"/>
        <v/>
      </c>
      <c r="J11" s="13">
        <f t="shared" si="10"/>
        <v>0</v>
      </c>
      <c r="K11" s="14">
        <f t="shared" si="10"/>
        <v>0</v>
      </c>
      <c r="L11" s="14">
        <f t="shared" si="10"/>
        <v>0</v>
      </c>
      <c r="M11" s="14" t="str">
        <f t="shared" si="10"/>
        <v/>
      </c>
      <c r="N11" s="28">
        <f>IF(O11=2,M11,0)</f>
        <v>0</v>
      </c>
      <c r="O11" s="15" t="str">
        <f t="shared" si="10"/>
        <v/>
      </c>
      <c r="P11" s="13">
        <f t="shared" si="10"/>
        <v>0</v>
      </c>
      <c r="Q11" s="14">
        <f t="shared" si="10"/>
        <v>0</v>
      </c>
      <c r="R11" s="14">
        <f t="shared" si="10"/>
        <v>0</v>
      </c>
      <c r="S11" s="14" t="str">
        <f t="shared" si="10"/>
        <v/>
      </c>
      <c r="T11" s="28">
        <f>IF(U11=2,S11,0)</f>
        <v>0</v>
      </c>
      <c r="U11" s="15" t="str">
        <f t="shared" si="10"/>
        <v/>
      </c>
      <c r="W11" s="20">
        <f>D11+J11+P11</f>
        <v>0</v>
      </c>
      <c r="X11" s="29">
        <f>E11+K11+Q11</f>
        <v>0</v>
      </c>
      <c r="Y11" s="29">
        <f>MAX(F11,L11,R11)</f>
        <v>0</v>
      </c>
      <c r="Z11" s="21">
        <f>IF(W11=0,0,W11/X11)</f>
        <v>0</v>
      </c>
      <c r="AA11" s="50">
        <f>MAX(H11,N11,T11)</f>
        <v>0</v>
      </c>
      <c r="AB11" s="30" t="e">
        <f>I11+O11+U11</f>
        <v>#VALUE!</v>
      </c>
      <c r="AC11" s="37" t="e">
        <f>IF(OR(AF11="vip1",AF11="vip2"),10,Z11/100)</f>
        <v>#VALUE!</v>
      </c>
      <c r="AD11" s="43" t="e">
        <f>AB11+(Z11/10000)+(Y11/1000000000)</f>
        <v>#VALUE!</v>
      </c>
      <c r="AE11" t="e">
        <f>RANK(AD11,AD$11:AD$13)</f>
        <v>#VALUE!</v>
      </c>
      <c r="AF11" t="e">
        <f>IF(AE11=1,"vip1",IF(AE11=2,"vip2","vip3"))</f>
        <v>#VALUE!</v>
      </c>
      <c r="AG11" s="11">
        <f>B11</f>
        <v>0</v>
      </c>
    </row>
    <row r="12" spans="1:33" x14ac:dyDescent="0.25">
      <c r="A12">
        <v>5</v>
      </c>
      <c r="B12">
        <f t="shared" ref="B12:C16" si="11">B4</f>
        <v>0</v>
      </c>
      <c r="C12" t="str">
        <f t="shared" si="11"/>
        <v/>
      </c>
      <c r="D12" s="13">
        <f t="shared" ref="D12:U16" si="12">IF(ISERROR(D4),0,D4)</f>
        <v>0</v>
      </c>
      <c r="E12" s="14">
        <f t="shared" si="12"/>
        <v>0</v>
      </c>
      <c r="F12" s="14">
        <f t="shared" si="12"/>
        <v>0</v>
      </c>
      <c r="G12" s="14" t="str">
        <f t="shared" si="12"/>
        <v/>
      </c>
      <c r="H12" s="28">
        <f t="shared" ref="H12:H16" si="13">IF(I12=2,G12,0)</f>
        <v>0</v>
      </c>
      <c r="I12" s="15" t="str">
        <f t="shared" si="12"/>
        <v/>
      </c>
      <c r="J12" s="13">
        <f t="shared" si="12"/>
        <v>0</v>
      </c>
      <c r="K12" s="14">
        <f t="shared" si="12"/>
        <v>0</v>
      </c>
      <c r="L12" s="14">
        <f t="shared" si="12"/>
        <v>0</v>
      </c>
      <c r="M12" s="14" t="str">
        <f t="shared" si="12"/>
        <v/>
      </c>
      <c r="N12" s="28">
        <f t="shared" ref="N12:N16" si="14">IF(O12=2,M12,0)</f>
        <v>0</v>
      </c>
      <c r="O12" s="15" t="str">
        <f t="shared" si="12"/>
        <v/>
      </c>
      <c r="P12" s="13">
        <f t="shared" si="12"/>
        <v>0</v>
      </c>
      <c r="Q12" s="14">
        <f t="shared" si="12"/>
        <v>0</v>
      </c>
      <c r="R12" s="14">
        <f t="shared" si="12"/>
        <v>0</v>
      </c>
      <c r="S12" s="14" t="str">
        <f t="shared" si="12"/>
        <v/>
      </c>
      <c r="T12" s="28">
        <f t="shared" ref="T12:T16" si="15">IF(U12=2,S12,0)</f>
        <v>0</v>
      </c>
      <c r="U12" s="15" t="str">
        <f t="shared" si="12"/>
        <v/>
      </c>
      <c r="W12" s="20">
        <f t="shared" ref="W12:W13" si="16">D12+J12+P12</f>
        <v>0</v>
      </c>
      <c r="X12" s="29">
        <f t="shared" ref="X12:X13" si="17">E12+K12+Q12</f>
        <v>0</v>
      </c>
      <c r="Y12" s="29">
        <f t="shared" ref="Y12:Y13" si="18">MAX(F12,L12,R12)</f>
        <v>0</v>
      </c>
      <c r="Z12" s="21">
        <f t="shared" ref="Z12:Z16" si="19">IF(W12=0,0,W12/X12)</f>
        <v>0</v>
      </c>
      <c r="AA12" s="50">
        <f t="shared" ref="AA12:AA16" si="20">MAX(H12,N12,T12)</f>
        <v>0</v>
      </c>
      <c r="AB12" s="30" t="e">
        <f t="shared" ref="AB12:AB13" si="21">I12+O12+U12</f>
        <v>#VALUE!</v>
      </c>
      <c r="AC12" s="37" t="e">
        <f t="shared" ref="AC12:AC16" si="22">IF(OR(AF12="vip1",AF12="vip2"),10,Z12/100)</f>
        <v>#VALUE!</v>
      </c>
      <c r="AD12" s="43" t="e">
        <f t="shared" ref="AD12:AD16" si="23">AB12+(Z12/10000)+(Y12/1000000000)</f>
        <v>#VALUE!</v>
      </c>
      <c r="AE12" t="e">
        <f t="shared" ref="AE12:AE13" si="24">RANK(AD12,AD$11:AD$13)</f>
        <v>#VALUE!</v>
      </c>
      <c r="AF12" t="e">
        <f>IF(AE12=1,"vip1",IF(AE12=2,"vip2","vip3"))</f>
        <v>#VALUE!</v>
      </c>
      <c r="AG12" s="11">
        <f t="shared" ref="AG12:AG16" si="25">B12</f>
        <v>0</v>
      </c>
    </row>
    <row r="13" spans="1:33" x14ac:dyDescent="0.25">
      <c r="A13">
        <v>4</v>
      </c>
      <c r="B13">
        <f t="shared" si="11"/>
        <v>0</v>
      </c>
      <c r="C13" t="str">
        <f t="shared" si="11"/>
        <v/>
      </c>
      <c r="D13" s="13">
        <f t="shared" si="12"/>
        <v>0</v>
      </c>
      <c r="E13" s="14">
        <f t="shared" si="12"/>
        <v>0</v>
      </c>
      <c r="F13" s="14">
        <f t="shared" si="12"/>
        <v>0</v>
      </c>
      <c r="G13" s="14" t="str">
        <f t="shared" si="12"/>
        <v/>
      </c>
      <c r="H13" s="28">
        <f t="shared" si="13"/>
        <v>0</v>
      </c>
      <c r="I13" s="15" t="str">
        <f t="shared" si="12"/>
        <v/>
      </c>
      <c r="J13" s="13">
        <f t="shared" si="12"/>
        <v>0</v>
      </c>
      <c r="K13" s="14">
        <f t="shared" si="12"/>
        <v>0</v>
      </c>
      <c r="L13" s="14">
        <f t="shared" si="12"/>
        <v>0</v>
      </c>
      <c r="M13" s="14" t="str">
        <f t="shared" si="12"/>
        <v/>
      </c>
      <c r="N13" s="28">
        <f t="shared" si="14"/>
        <v>0</v>
      </c>
      <c r="O13" s="15" t="str">
        <f t="shared" si="12"/>
        <v/>
      </c>
      <c r="P13" s="13">
        <f t="shared" si="12"/>
        <v>0</v>
      </c>
      <c r="Q13" s="14">
        <f t="shared" si="12"/>
        <v>0</v>
      </c>
      <c r="R13" s="14">
        <f t="shared" si="12"/>
        <v>0</v>
      </c>
      <c r="S13" s="14" t="str">
        <f t="shared" si="12"/>
        <v/>
      </c>
      <c r="T13" s="28">
        <f t="shared" si="15"/>
        <v>0</v>
      </c>
      <c r="U13" s="15" t="str">
        <f t="shared" si="12"/>
        <v/>
      </c>
      <c r="W13" s="22">
        <f t="shared" si="16"/>
        <v>0</v>
      </c>
      <c r="X13" s="23">
        <f t="shared" si="17"/>
        <v>0</v>
      </c>
      <c r="Y13" s="23">
        <f t="shared" si="18"/>
        <v>0</v>
      </c>
      <c r="Z13" s="21">
        <f t="shared" si="19"/>
        <v>0</v>
      </c>
      <c r="AA13" s="50">
        <f t="shared" si="20"/>
        <v>0</v>
      </c>
      <c r="AB13" s="24" t="e">
        <f t="shared" si="21"/>
        <v>#VALUE!</v>
      </c>
      <c r="AC13" s="37" t="e">
        <f t="shared" si="22"/>
        <v>#VALUE!</v>
      </c>
      <c r="AD13" s="43" t="e">
        <f t="shared" si="23"/>
        <v>#VALUE!</v>
      </c>
      <c r="AE13" t="e">
        <f t="shared" si="24"/>
        <v>#VALUE!</v>
      </c>
      <c r="AF13" t="e">
        <f t="shared" ref="AF13:AF16" si="26">IF(AE13=1,"vip1",IF(AE13=2,"vip2","vip3"))</f>
        <v>#VALUE!</v>
      </c>
      <c r="AG13" s="11">
        <f t="shared" si="25"/>
        <v>0</v>
      </c>
    </row>
    <row r="14" spans="1:33" x14ac:dyDescent="0.25">
      <c r="A14">
        <v>3</v>
      </c>
      <c r="B14">
        <f t="shared" si="11"/>
        <v>0</v>
      </c>
      <c r="C14" t="str">
        <f t="shared" si="11"/>
        <v/>
      </c>
      <c r="D14" s="13">
        <f t="shared" si="12"/>
        <v>0</v>
      </c>
      <c r="E14" s="14">
        <f t="shared" si="12"/>
        <v>0</v>
      </c>
      <c r="F14" s="14">
        <f t="shared" si="12"/>
        <v>0</v>
      </c>
      <c r="G14" s="14" t="str">
        <f t="shared" si="12"/>
        <v/>
      </c>
      <c r="H14" s="28">
        <f t="shared" si="13"/>
        <v>0</v>
      </c>
      <c r="I14" s="15" t="str">
        <f t="shared" si="12"/>
        <v/>
      </c>
      <c r="J14" s="13">
        <f t="shared" si="12"/>
        <v>0</v>
      </c>
      <c r="K14" s="14">
        <f t="shared" si="12"/>
        <v>0</v>
      </c>
      <c r="L14" s="14">
        <f t="shared" si="12"/>
        <v>0</v>
      </c>
      <c r="M14" s="14" t="str">
        <f t="shared" si="12"/>
        <v/>
      </c>
      <c r="N14" s="28">
        <f t="shared" si="14"/>
        <v>0</v>
      </c>
      <c r="O14" s="15" t="str">
        <f t="shared" si="12"/>
        <v/>
      </c>
      <c r="P14" s="13">
        <f t="shared" si="12"/>
        <v>0</v>
      </c>
      <c r="Q14" s="14">
        <f t="shared" si="12"/>
        <v>0</v>
      </c>
      <c r="R14" s="14">
        <f t="shared" si="12"/>
        <v>0</v>
      </c>
      <c r="S14" s="14" t="str">
        <f t="shared" si="12"/>
        <v/>
      </c>
      <c r="T14" s="28">
        <f t="shared" si="15"/>
        <v>0</v>
      </c>
      <c r="U14" s="15" t="str">
        <f t="shared" si="12"/>
        <v/>
      </c>
      <c r="W14" s="20">
        <f>D14+J14+P14</f>
        <v>0</v>
      </c>
      <c r="X14" s="29">
        <f>E14+K14+Q14</f>
        <v>0</v>
      </c>
      <c r="Y14" s="29">
        <f>MAX(F14,L14,R14)</f>
        <v>0</v>
      </c>
      <c r="Z14" s="21">
        <f t="shared" si="19"/>
        <v>0</v>
      </c>
      <c r="AA14" s="50">
        <f t="shared" si="20"/>
        <v>0</v>
      </c>
      <c r="AB14" s="30" t="e">
        <f>I14+O14+U14</f>
        <v>#VALUE!</v>
      </c>
      <c r="AC14" s="37" t="e">
        <f t="shared" si="22"/>
        <v>#VALUE!</v>
      </c>
      <c r="AD14" s="43" t="e">
        <f t="shared" si="23"/>
        <v>#VALUE!</v>
      </c>
      <c r="AE14" t="e">
        <f>RANK(AD14,AD$14:AD$16)</f>
        <v>#VALUE!</v>
      </c>
      <c r="AF14" t="e">
        <f t="shared" si="26"/>
        <v>#VALUE!</v>
      </c>
      <c r="AG14" s="11">
        <f t="shared" si="25"/>
        <v>0</v>
      </c>
    </row>
    <row r="15" spans="1:33" x14ac:dyDescent="0.25">
      <c r="A15">
        <v>2</v>
      </c>
      <c r="B15">
        <f t="shared" si="11"/>
        <v>0</v>
      </c>
      <c r="C15" t="str">
        <f t="shared" si="11"/>
        <v/>
      </c>
      <c r="D15" s="13">
        <f t="shared" si="12"/>
        <v>0</v>
      </c>
      <c r="E15" s="14">
        <f t="shared" si="12"/>
        <v>0</v>
      </c>
      <c r="F15" s="14">
        <f t="shared" si="12"/>
        <v>0</v>
      </c>
      <c r="G15" s="14" t="str">
        <f t="shared" si="12"/>
        <v/>
      </c>
      <c r="H15" s="28">
        <f t="shared" si="13"/>
        <v>0</v>
      </c>
      <c r="I15" s="15" t="str">
        <f t="shared" si="12"/>
        <v/>
      </c>
      <c r="J15" s="13">
        <f t="shared" si="12"/>
        <v>0</v>
      </c>
      <c r="K15" s="14">
        <f t="shared" si="12"/>
        <v>0</v>
      </c>
      <c r="L15" s="14">
        <f t="shared" si="12"/>
        <v>0</v>
      </c>
      <c r="M15" s="14" t="str">
        <f t="shared" si="12"/>
        <v/>
      </c>
      <c r="N15" s="28">
        <f t="shared" si="14"/>
        <v>0</v>
      </c>
      <c r="O15" s="15" t="str">
        <f t="shared" si="12"/>
        <v/>
      </c>
      <c r="P15" s="13">
        <f t="shared" si="12"/>
        <v>0</v>
      </c>
      <c r="Q15" s="14">
        <f t="shared" si="12"/>
        <v>0</v>
      </c>
      <c r="R15" s="14">
        <f t="shared" si="12"/>
        <v>0</v>
      </c>
      <c r="S15" s="14" t="str">
        <f t="shared" si="12"/>
        <v/>
      </c>
      <c r="T15" s="28">
        <f t="shared" si="15"/>
        <v>0</v>
      </c>
      <c r="U15" s="15" t="str">
        <f t="shared" si="12"/>
        <v/>
      </c>
      <c r="W15" s="20">
        <f t="shared" ref="W15:W16" si="27">D15+J15+P15</f>
        <v>0</v>
      </c>
      <c r="X15" s="29">
        <f t="shared" ref="X15:X16" si="28">E15+K15+Q15</f>
        <v>0</v>
      </c>
      <c r="Y15" s="29">
        <f t="shared" ref="Y15:Y16" si="29">MAX(F15,L15,R15)</f>
        <v>0</v>
      </c>
      <c r="Z15" s="21">
        <f t="shared" si="19"/>
        <v>0</v>
      </c>
      <c r="AA15" s="50">
        <f t="shared" si="20"/>
        <v>0</v>
      </c>
      <c r="AB15" s="30" t="e">
        <f t="shared" ref="AB15:AB16" si="30">I15+O15+U15</f>
        <v>#VALUE!</v>
      </c>
      <c r="AC15" s="37" t="e">
        <f t="shared" si="22"/>
        <v>#VALUE!</v>
      </c>
      <c r="AD15" s="43" t="e">
        <f t="shared" si="23"/>
        <v>#VALUE!</v>
      </c>
      <c r="AE15" t="e">
        <f t="shared" ref="AE15:AE16" si="31">RANK(AD15,AD$14:AD$16)</f>
        <v>#VALUE!</v>
      </c>
      <c r="AF15" t="e">
        <f t="shared" si="26"/>
        <v>#VALUE!</v>
      </c>
      <c r="AG15" s="11">
        <f t="shared" si="25"/>
        <v>0</v>
      </c>
    </row>
    <row r="16" spans="1:33" x14ac:dyDescent="0.25">
      <c r="A16">
        <v>1</v>
      </c>
      <c r="B16">
        <f t="shared" si="11"/>
        <v>0</v>
      </c>
      <c r="C16" t="str">
        <f t="shared" si="11"/>
        <v/>
      </c>
      <c r="D16" s="17">
        <f t="shared" si="12"/>
        <v>0</v>
      </c>
      <c r="E16" s="18">
        <f t="shared" si="12"/>
        <v>0</v>
      </c>
      <c r="F16" s="18">
        <f t="shared" si="12"/>
        <v>0</v>
      </c>
      <c r="G16" s="18" t="str">
        <f t="shared" si="12"/>
        <v/>
      </c>
      <c r="H16" s="28">
        <f t="shared" si="13"/>
        <v>0</v>
      </c>
      <c r="I16" s="19" t="str">
        <f t="shared" si="12"/>
        <v/>
      </c>
      <c r="J16" s="17">
        <f t="shared" si="12"/>
        <v>0</v>
      </c>
      <c r="K16" s="18">
        <f t="shared" si="12"/>
        <v>0</v>
      </c>
      <c r="L16" s="18">
        <f t="shared" si="12"/>
        <v>0</v>
      </c>
      <c r="M16" s="18" t="str">
        <f t="shared" si="12"/>
        <v/>
      </c>
      <c r="N16" s="28">
        <f t="shared" si="14"/>
        <v>0</v>
      </c>
      <c r="O16" s="19" t="str">
        <f t="shared" si="12"/>
        <v/>
      </c>
      <c r="P16" s="17">
        <f t="shared" si="12"/>
        <v>0</v>
      </c>
      <c r="Q16" s="18">
        <f t="shared" si="12"/>
        <v>0</v>
      </c>
      <c r="R16" s="18">
        <f t="shared" si="12"/>
        <v>0</v>
      </c>
      <c r="S16" s="18" t="str">
        <f t="shared" si="12"/>
        <v/>
      </c>
      <c r="T16" s="28">
        <f t="shared" si="15"/>
        <v>0</v>
      </c>
      <c r="U16" s="19" t="str">
        <f t="shared" si="12"/>
        <v/>
      </c>
      <c r="W16" s="22">
        <f t="shared" si="27"/>
        <v>0</v>
      </c>
      <c r="X16" s="23">
        <f t="shared" si="28"/>
        <v>0</v>
      </c>
      <c r="Y16" s="23">
        <f t="shared" si="29"/>
        <v>0</v>
      </c>
      <c r="Z16" s="21">
        <f t="shared" si="19"/>
        <v>0</v>
      </c>
      <c r="AA16" s="51">
        <f t="shared" si="20"/>
        <v>0</v>
      </c>
      <c r="AB16" s="24" t="e">
        <f t="shared" si="30"/>
        <v>#VALUE!</v>
      </c>
      <c r="AC16" s="37" t="e">
        <f t="shared" si="22"/>
        <v>#VALUE!</v>
      </c>
      <c r="AD16" s="43" t="e">
        <f t="shared" si="23"/>
        <v>#VALUE!</v>
      </c>
      <c r="AE16" t="e">
        <f t="shared" si="31"/>
        <v>#VALUE!</v>
      </c>
      <c r="AF16" t="e">
        <f t="shared" si="26"/>
        <v>#VALUE!</v>
      </c>
      <c r="AG16" s="11">
        <f t="shared" si="25"/>
        <v>0</v>
      </c>
    </row>
    <row r="18" spans="1:13" x14ac:dyDescent="0.25">
      <c r="C18" s="404" t="s">
        <v>517</v>
      </c>
      <c r="D18" s="404"/>
      <c r="E18" s="404"/>
      <c r="F18" s="404"/>
      <c r="G18" s="404"/>
      <c r="H18" s="404"/>
      <c r="I18" s="404"/>
      <c r="J18" s="404"/>
    </row>
    <row r="20" spans="1:13" x14ac:dyDescent="0.25">
      <c r="B20">
        <f>B3</f>
        <v>0</v>
      </c>
      <c r="C20" t="str">
        <f>C3</f>
        <v/>
      </c>
      <c r="D20" s="13" t="e">
        <f>VLOOKUP($B20,Demifinale,4,FALSE)</f>
        <v>#N/A</v>
      </c>
      <c r="E20" s="14" t="e">
        <f>VLOOKUP($B20,Demifinale,5,FALSE)</f>
        <v>#N/A</v>
      </c>
      <c r="F20" s="14" t="e">
        <f>VLOOKUP($B20,Demifinale,6,FALSE)</f>
        <v>#N/A</v>
      </c>
      <c r="G20" s="14" t="e">
        <f>VLOOKUP($B20,Demifinale,7,FALSE)</f>
        <v>#N/A</v>
      </c>
      <c r="H20" s="14"/>
      <c r="I20" s="15" t="e">
        <f>VLOOKUP($B20,Demifinale,9,FALSE)</f>
        <v>#N/A</v>
      </c>
    </row>
    <row r="21" spans="1:13" x14ac:dyDescent="0.25">
      <c r="B21">
        <f t="shared" ref="B21:C25" si="32">B4</f>
        <v>0</v>
      </c>
      <c r="C21" t="str">
        <f t="shared" si="32"/>
        <v/>
      </c>
      <c r="D21" s="13" t="e">
        <f>VLOOKUP(B21,Demifinale,4,FALSE)</f>
        <v>#N/A</v>
      </c>
      <c r="E21" s="14" t="e">
        <f>VLOOKUP(B21,Demifinale,5,FALSE)</f>
        <v>#N/A</v>
      </c>
      <c r="F21" s="14" t="e">
        <f>VLOOKUP(B21,Demifinale,6,FALSE)</f>
        <v>#N/A</v>
      </c>
      <c r="G21" s="14" t="e">
        <f>VLOOKUP(B21,Demifinale,7,FALSE)</f>
        <v>#N/A</v>
      </c>
      <c r="H21" s="14"/>
      <c r="I21" s="15" t="e">
        <f>VLOOKUP(B21,Demifinale,9,FALSE)</f>
        <v>#N/A</v>
      </c>
    </row>
    <row r="22" spans="1:13" x14ac:dyDescent="0.25">
      <c r="B22">
        <f t="shared" si="32"/>
        <v>0</v>
      </c>
      <c r="C22" t="str">
        <f t="shared" si="32"/>
        <v/>
      </c>
      <c r="D22" s="13" t="e">
        <f>VLOOKUP(B22,Demifinale,4,FALSE)</f>
        <v>#N/A</v>
      </c>
      <c r="E22" s="14" t="e">
        <f>VLOOKUP(B22,Demifinale,5,FALSE)</f>
        <v>#N/A</v>
      </c>
      <c r="F22" s="14" t="e">
        <f>VLOOKUP(B22,Demifinale,6,FALSE)</f>
        <v>#N/A</v>
      </c>
      <c r="G22" s="14" t="e">
        <f>VLOOKUP(B22,Demifinale,7,FALSE)</f>
        <v>#N/A</v>
      </c>
      <c r="H22" s="14"/>
      <c r="I22" s="15" t="e">
        <f>VLOOKUP(B22,Demifinale,9,FALSE)</f>
        <v>#N/A</v>
      </c>
    </row>
    <row r="23" spans="1:13" x14ac:dyDescent="0.25">
      <c r="B23">
        <f t="shared" si="32"/>
        <v>0</v>
      </c>
      <c r="C23" t="str">
        <f t="shared" si="32"/>
        <v/>
      </c>
      <c r="D23" s="13" t="e">
        <f>VLOOKUP(B23,Demifinale,4,FALSE)</f>
        <v>#N/A</v>
      </c>
      <c r="E23" s="14" t="e">
        <f>VLOOKUP(B23,Demifinale,5,FALSE)</f>
        <v>#N/A</v>
      </c>
      <c r="F23" s="14" t="e">
        <f>VLOOKUP(B23,Demifinale,6,FALSE)</f>
        <v>#N/A</v>
      </c>
      <c r="G23" s="14" t="e">
        <f>VLOOKUP(B23,Demifinale,7,FALSE)</f>
        <v>#N/A</v>
      </c>
      <c r="H23" s="14"/>
      <c r="I23" s="15" t="e">
        <f>VLOOKUP(B23,Demifinale,9,FALSE)</f>
        <v>#N/A</v>
      </c>
    </row>
    <row r="24" spans="1:13" x14ac:dyDescent="0.25">
      <c r="B24">
        <f t="shared" si="32"/>
        <v>0</v>
      </c>
      <c r="C24" t="str">
        <f t="shared" si="32"/>
        <v/>
      </c>
      <c r="D24" s="13" t="e">
        <f>VLOOKUP(B24,Demifinale,4,FALSE)</f>
        <v>#N/A</v>
      </c>
      <c r="E24" s="14" t="e">
        <f>VLOOKUP(B24,Demifinale,5,FALSE)</f>
        <v>#N/A</v>
      </c>
      <c r="F24" s="14" t="e">
        <f>VLOOKUP(B24,Demifinale,6,FALSE)</f>
        <v>#N/A</v>
      </c>
      <c r="G24" s="14" t="e">
        <f>VLOOKUP(B24,Demifinale,7,FALSE)</f>
        <v>#N/A</v>
      </c>
      <c r="H24" s="14"/>
      <c r="I24" s="15" t="e">
        <f>VLOOKUP(B24,Demifinale,9,FALSE)</f>
        <v>#N/A</v>
      </c>
    </row>
    <row r="25" spans="1:13" x14ac:dyDescent="0.25">
      <c r="B25">
        <f t="shared" si="32"/>
        <v>0</v>
      </c>
      <c r="C25" t="str">
        <f t="shared" si="32"/>
        <v/>
      </c>
      <c r="D25" s="13" t="e">
        <f>VLOOKUP(B25,Demifinale,4,FALSE)</f>
        <v>#N/A</v>
      </c>
      <c r="E25" s="14" t="e">
        <f>VLOOKUP(B25,Demifinale,5,FALSE)</f>
        <v>#N/A</v>
      </c>
      <c r="F25" s="14" t="e">
        <f>VLOOKUP(B25,Demifinale,6,FALSE)</f>
        <v>#N/A</v>
      </c>
      <c r="G25" s="14" t="e">
        <f>VLOOKUP(B25,Demifinale,7,FALSE)</f>
        <v>#N/A</v>
      </c>
      <c r="H25" s="14"/>
      <c r="I25" s="15" t="e">
        <f>VLOOKUP(B25,Demifinale,9,FALSE)</f>
        <v>#N/A</v>
      </c>
    </row>
    <row r="28" spans="1:13" x14ac:dyDescent="0.25">
      <c r="A28">
        <f>RANK(J28,$J$28:$J$33)</f>
        <v>1</v>
      </c>
      <c r="B28">
        <f>B20</f>
        <v>0</v>
      </c>
      <c r="C28" t="str">
        <f>C20</f>
        <v/>
      </c>
      <c r="D28" s="13">
        <f>IF(ISERROR(D20),0,D20)</f>
        <v>0</v>
      </c>
      <c r="E28" s="14">
        <f t="shared" ref="E28:I28" si="33">IF(ISERROR(E20),0,E20)</f>
        <v>0</v>
      </c>
      <c r="F28" s="14">
        <f t="shared" si="33"/>
        <v>0</v>
      </c>
      <c r="G28" s="14">
        <f t="shared" si="33"/>
        <v>0</v>
      </c>
      <c r="H28" s="28">
        <f>IF(I28=2,G28,0)</f>
        <v>0</v>
      </c>
      <c r="I28" s="15">
        <f t="shared" si="33"/>
        <v>0</v>
      </c>
      <c r="J28" s="28">
        <f>I28+(G28/10000)+(F28/1000000000)</f>
        <v>0</v>
      </c>
      <c r="K28">
        <f>RANK(J28,$J$28:$J$33)</f>
        <v>1</v>
      </c>
      <c r="L28">
        <f>B28</f>
        <v>0</v>
      </c>
      <c r="M28" s="16">
        <f>IF(I28=2,10,0)</f>
        <v>0</v>
      </c>
    </row>
    <row r="29" spans="1:13" x14ac:dyDescent="0.25">
      <c r="A29">
        <f t="shared" ref="A29:A33" si="34">RANK(J29,$J$28:$J$33)</f>
        <v>1</v>
      </c>
      <c r="B29">
        <f t="shared" ref="B29:C29" si="35">B21</f>
        <v>0</v>
      </c>
      <c r="C29" t="str">
        <f t="shared" si="35"/>
        <v/>
      </c>
      <c r="D29" s="13">
        <f t="shared" ref="D29:I29" si="36">IF(ISERROR(D21),0,D21)</f>
        <v>0</v>
      </c>
      <c r="E29" s="14">
        <f t="shared" si="36"/>
        <v>0</v>
      </c>
      <c r="F29" s="14">
        <f t="shared" si="36"/>
        <v>0</v>
      </c>
      <c r="G29" s="14">
        <f t="shared" si="36"/>
        <v>0</v>
      </c>
      <c r="H29" s="28">
        <f t="shared" ref="H29:H33" si="37">IF(I29=2,G29,0)</f>
        <v>0</v>
      </c>
      <c r="I29" s="15">
        <f t="shared" si="36"/>
        <v>0</v>
      </c>
      <c r="J29" s="28">
        <f t="shared" ref="J29:J33" si="38">I29+(G29/10000)+(F29/1000000000)</f>
        <v>0</v>
      </c>
      <c r="K29">
        <f t="shared" ref="K29:K33" si="39">RANK(J29,$J$28:$J$33)</f>
        <v>1</v>
      </c>
      <c r="L29">
        <f t="shared" ref="L29:L33" si="40">B29</f>
        <v>0</v>
      </c>
      <c r="M29" s="16">
        <f t="shared" ref="M29:M33" si="41">IF(I29=2,10,0)</f>
        <v>0</v>
      </c>
    </row>
    <row r="30" spans="1:13" x14ac:dyDescent="0.25">
      <c r="A30">
        <f t="shared" si="34"/>
        <v>1</v>
      </c>
      <c r="B30">
        <f t="shared" ref="B30:C30" si="42">B22</f>
        <v>0</v>
      </c>
      <c r="C30" t="str">
        <f t="shared" si="42"/>
        <v/>
      </c>
      <c r="D30" s="13">
        <f t="shared" ref="D30:I30" si="43">IF(ISERROR(D22),0,D22)</f>
        <v>0</v>
      </c>
      <c r="E30" s="14">
        <f t="shared" si="43"/>
        <v>0</v>
      </c>
      <c r="F30" s="14">
        <f t="shared" si="43"/>
        <v>0</v>
      </c>
      <c r="G30" s="14">
        <f t="shared" si="43"/>
        <v>0</v>
      </c>
      <c r="H30" s="28">
        <f t="shared" si="37"/>
        <v>0</v>
      </c>
      <c r="I30" s="15">
        <f t="shared" si="43"/>
        <v>0</v>
      </c>
      <c r="J30" s="28">
        <f t="shared" si="38"/>
        <v>0</v>
      </c>
      <c r="K30">
        <f t="shared" si="39"/>
        <v>1</v>
      </c>
      <c r="L30">
        <f t="shared" si="40"/>
        <v>0</v>
      </c>
      <c r="M30" s="16">
        <f t="shared" si="41"/>
        <v>0</v>
      </c>
    </row>
    <row r="31" spans="1:13" x14ac:dyDescent="0.25">
      <c r="A31">
        <f t="shared" si="34"/>
        <v>1</v>
      </c>
      <c r="B31">
        <f t="shared" ref="B31:C31" si="44">B23</f>
        <v>0</v>
      </c>
      <c r="C31" t="str">
        <f t="shared" si="44"/>
        <v/>
      </c>
      <c r="D31" s="13">
        <f t="shared" ref="D31:I31" si="45">IF(ISERROR(D23),0,D23)</f>
        <v>0</v>
      </c>
      <c r="E31" s="14">
        <f t="shared" si="45"/>
        <v>0</v>
      </c>
      <c r="F31" s="14">
        <f t="shared" si="45"/>
        <v>0</v>
      </c>
      <c r="G31" s="14">
        <f t="shared" si="45"/>
        <v>0</v>
      </c>
      <c r="H31" s="28">
        <f t="shared" si="37"/>
        <v>0</v>
      </c>
      <c r="I31" s="15">
        <f t="shared" si="45"/>
        <v>0</v>
      </c>
      <c r="J31" s="28">
        <f t="shared" si="38"/>
        <v>0</v>
      </c>
      <c r="K31">
        <f t="shared" si="39"/>
        <v>1</v>
      </c>
      <c r="L31">
        <f t="shared" si="40"/>
        <v>0</v>
      </c>
      <c r="M31" s="16">
        <f t="shared" si="41"/>
        <v>0</v>
      </c>
    </row>
    <row r="32" spans="1:13" x14ac:dyDescent="0.25">
      <c r="A32">
        <f t="shared" si="34"/>
        <v>1</v>
      </c>
      <c r="B32">
        <f t="shared" ref="B32:C32" si="46">B24</f>
        <v>0</v>
      </c>
      <c r="C32" t="str">
        <f t="shared" si="46"/>
        <v/>
      </c>
      <c r="D32" s="13">
        <f t="shared" ref="D32:I32" si="47">IF(ISERROR(D24),0,D24)</f>
        <v>0</v>
      </c>
      <c r="E32" s="14">
        <f t="shared" si="47"/>
        <v>0</v>
      </c>
      <c r="F32" s="14">
        <f t="shared" si="47"/>
        <v>0</v>
      </c>
      <c r="G32" s="14">
        <f t="shared" si="47"/>
        <v>0</v>
      </c>
      <c r="H32" s="28">
        <f t="shared" si="37"/>
        <v>0</v>
      </c>
      <c r="I32" s="15">
        <f t="shared" si="47"/>
        <v>0</v>
      </c>
      <c r="J32" s="28">
        <f t="shared" si="38"/>
        <v>0</v>
      </c>
      <c r="K32">
        <f t="shared" si="39"/>
        <v>1</v>
      </c>
      <c r="L32">
        <f t="shared" si="40"/>
        <v>0</v>
      </c>
      <c r="M32" s="16">
        <f t="shared" si="41"/>
        <v>0</v>
      </c>
    </row>
    <row r="33" spans="1:34" x14ac:dyDescent="0.25">
      <c r="A33">
        <f t="shared" si="34"/>
        <v>1</v>
      </c>
      <c r="B33">
        <f t="shared" ref="B33:C33" si="48">B25</f>
        <v>0</v>
      </c>
      <c r="C33" t="str">
        <f t="shared" si="48"/>
        <v/>
      </c>
      <c r="D33" s="17">
        <f t="shared" ref="D33:I33" si="49">IF(ISERROR(D25),0,D25)</f>
        <v>0</v>
      </c>
      <c r="E33" s="18">
        <f t="shared" si="49"/>
        <v>0</v>
      </c>
      <c r="F33" s="18">
        <f t="shared" si="49"/>
        <v>0</v>
      </c>
      <c r="G33" s="18">
        <f t="shared" si="49"/>
        <v>0</v>
      </c>
      <c r="H33" s="28">
        <f t="shared" si="37"/>
        <v>0</v>
      </c>
      <c r="I33" s="19">
        <f t="shared" si="49"/>
        <v>0</v>
      </c>
      <c r="J33" s="28">
        <f t="shared" si="38"/>
        <v>0</v>
      </c>
      <c r="K33">
        <f t="shared" si="39"/>
        <v>1</v>
      </c>
      <c r="L33">
        <f t="shared" si="40"/>
        <v>0</v>
      </c>
      <c r="M33" s="16">
        <f t="shared" si="41"/>
        <v>0</v>
      </c>
    </row>
    <row r="36" spans="1:34" ht="14.25" thickBot="1" x14ac:dyDescent="0.3"/>
    <row r="37" spans="1:34" x14ac:dyDescent="0.25">
      <c r="B37">
        <f>B28</f>
        <v>0</v>
      </c>
      <c r="C37" t="str">
        <f>C28</f>
        <v/>
      </c>
      <c r="D37" s="70">
        <f t="shared" ref="D37:D42" si="50">VLOOKUP($B37,Finale,4,FALSE)</f>
        <v>0</v>
      </c>
      <c r="E37" s="71">
        <f t="shared" ref="E37:E42" si="51">VLOOKUP($B37,Finale,5,FALSE)</f>
        <v>0</v>
      </c>
      <c r="F37" s="71">
        <f t="shared" ref="F37:F42" si="52">VLOOKUP($B37,Finale,6,FALSE)</f>
        <v>0</v>
      </c>
      <c r="G37" s="71" t="str">
        <f t="shared" ref="G37:G42" si="53">VLOOKUP($B37,Finale,7,FALSE)</f>
        <v/>
      </c>
      <c r="H37" s="72">
        <f>IF(I37=2,G37,0)</f>
        <v>0</v>
      </c>
      <c r="I37" s="73" t="str">
        <f t="shared" ref="I37:I42" si="54">VLOOKUP($B37,Finale,9,FALSE)</f>
        <v/>
      </c>
      <c r="J37" s="79">
        <f>IF(AND(D37&gt;1,I37=2),20,10)</f>
        <v>10</v>
      </c>
      <c r="K37" s="59">
        <f>IF(ISERROR(D37),0,D37)</f>
        <v>0</v>
      </c>
      <c r="L37" s="60">
        <f t="shared" ref="L37:Q37" si="55">IF(ISERROR(E37),0,E37)</f>
        <v>0</v>
      </c>
      <c r="M37" s="60">
        <f t="shared" si="55"/>
        <v>0</v>
      </c>
      <c r="N37" s="60" t="str">
        <f t="shared" si="55"/>
        <v/>
      </c>
      <c r="O37" s="60">
        <f t="shared" si="55"/>
        <v>0</v>
      </c>
      <c r="P37" s="60" t="str">
        <f t="shared" si="55"/>
        <v/>
      </c>
      <c r="Q37" s="81">
        <f t="shared" si="55"/>
        <v>10</v>
      </c>
      <c r="W37"/>
      <c r="X37" s="12"/>
      <c r="Y37" s="12"/>
      <c r="Z37" s="12"/>
      <c r="AB37" s="12"/>
      <c r="AD37" s="12"/>
      <c r="AG37"/>
      <c r="AH37" s="12"/>
    </row>
    <row r="38" spans="1:34" x14ac:dyDescent="0.25">
      <c r="B38">
        <f t="shared" ref="B38:C38" si="56">B29</f>
        <v>0</v>
      </c>
      <c r="C38" t="str">
        <f t="shared" si="56"/>
        <v/>
      </c>
      <c r="D38" s="74">
        <f t="shared" si="50"/>
        <v>0</v>
      </c>
      <c r="E38" s="14">
        <f t="shared" si="51"/>
        <v>0</v>
      </c>
      <c r="F38" s="14">
        <f t="shared" si="52"/>
        <v>0</v>
      </c>
      <c r="G38" s="14" t="str">
        <f t="shared" si="53"/>
        <v/>
      </c>
      <c r="H38" s="28">
        <f t="shared" ref="H38:H42" si="57">IF(I38=2,G38,0)</f>
        <v>0</v>
      </c>
      <c r="I38" s="15" t="str">
        <f t="shared" si="54"/>
        <v/>
      </c>
      <c r="J38" s="13">
        <f t="shared" ref="J38:J42" si="58">IF(AND(D38&gt;1,I38=2),20,10)</f>
        <v>10</v>
      </c>
      <c r="K38" s="63">
        <f t="shared" ref="K38:K42" si="59">IF(ISERROR(D38),0,D38)</f>
        <v>0</v>
      </c>
      <c r="L38" s="54">
        <f t="shared" ref="L38:L42" si="60">IF(ISERROR(E38),0,E38)</f>
        <v>0</v>
      </c>
      <c r="M38" s="54">
        <f t="shared" ref="M38:M42" si="61">IF(ISERROR(F38),0,F38)</f>
        <v>0</v>
      </c>
      <c r="N38" s="54" t="str">
        <f t="shared" ref="N38:N42" si="62">IF(ISERROR(G38),0,G38)</f>
        <v/>
      </c>
      <c r="O38" s="54">
        <f t="shared" ref="O38:O42" si="63">IF(ISERROR(H38),0,H38)</f>
        <v>0</v>
      </c>
      <c r="P38" s="54" t="str">
        <f t="shared" ref="P38:P42" si="64">IF(ISERROR(I38),0,I38)</f>
        <v/>
      </c>
      <c r="Q38" s="82">
        <f t="shared" ref="Q38:Q42" si="65">IF(ISERROR(J38),0,J38)</f>
        <v>10</v>
      </c>
      <c r="W38"/>
      <c r="X38" s="12"/>
      <c r="Y38" s="12"/>
      <c r="Z38" s="12"/>
      <c r="AB38" s="12"/>
      <c r="AD38" s="12"/>
      <c r="AG38"/>
      <c r="AH38" s="12"/>
    </row>
    <row r="39" spans="1:34" x14ac:dyDescent="0.25">
      <c r="B39">
        <f t="shared" ref="B39:C39" si="66">B30</f>
        <v>0</v>
      </c>
      <c r="C39" t="str">
        <f t="shared" si="66"/>
        <v/>
      </c>
      <c r="D39" s="74">
        <f t="shared" si="50"/>
        <v>0</v>
      </c>
      <c r="E39" s="14">
        <f t="shared" si="51"/>
        <v>0</v>
      </c>
      <c r="F39" s="14">
        <f t="shared" si="52"/>
        <v>0</v>
      </c>
      <c r="G39" s="14" t="str">
        <f t="shared" si="53"/>
        <v/>
      </c>
      <c r="H39" s="28">
        <f t="shared" si="57"/>
        <v>0</v>
      </c>
      <c r="I39" s="15" t="str">
        <f t="shared" si="54"/>
        <v/>
      </c>
      <c r="J39" s="13">
        <f t="shared" si="58"/>
        <v>10</v>
      </c>
      <c r="K39" s="63">
        <f t="shared" si="59"/>
        <v>0</v>
      </c>
      <c r="L39" s="54">
        <f t="shared" si="60"/>
        <v>0</v>
      </c>
      <c r="M39" s="54">
        <f t="shared" si="61"/>
        <v>0</v>
      </c>
      <c r="N39" s="54" t="str">
        <f t="shared" si="62"/>
        <v/>
      </c>
      <c r="O39" s="54">
        <f t="shared" si="63"/>
        <v>0</v>
      </c>
      <c r="P39" s="54" t="str">
        <f t="shared" si="64"/>
        <v/>
      </c>
      <c r="Q39" s="82">
        <f t="shared" si="65"/>
        <v>10</v>
      </c>
      <c r="W39"/>
      <c r="X39" s="12"/>
      <c r="Y39" s="12"/>
      <c r="Z39" s="12"/>
      <c r="AB39" s="12"/>
      <c r="AD39" s="12"/>
      <c r="AG39"/>
      <c r="AH39" s="12"/>
    </row>
    <row r="40" spans="1:34" x14ac:dyDescent="0.25">
      <c r="B40">
        <f t="shared" ref="B40:C40" si="67">B31</f>
        <v>0</v>
      </c>
      <c r="C40" t="str">
        <f t="shared" si="67"/>
        <v/>
      </c>
      <c r="D40" s="74">
        <f t="shared" si="50"/>
        <v>0</v>
      </c>
      <c r="E40" s="14">
        <f t="shared" si="51"/>
        <v>0</v>
      </c>
      <c r="F40" s="14">
        <f t="shared" si="52"/>
        <v>0</v>
      </c>
      <c r="G40" s="14" t="str">
        <f t="shared" si="53"/>
        <v/>
      </c>
      <c r="H40" s="28">
        <f t="shared" si="57"/>
        <v>0</v>
      </c>
      <c r="I40" s="15" t="str">
        <f t="shared" si="54"/>
        <v/>
      </c>
      <c r="J40" s="13">
        <f t="shared" si="58"/>
        <v>10</v>
      </c>
      <c r="K40" s="63">
        <f t="shared" si="59"/>
        <v>0</v>
      </c>
      <c r="L40" s="54">
        <f t="shared" si="60"/>
        <v>0</v>
      </c>
      <c r="M40" s="54">
        <f t="shared" si="61"/>
        <v>0</v>
      </c>
      <c r="N40" s="54" t="str">
        <f t="shared" si="62"/>
        <v/>
      </c>
      <c r="O40" s="54">
        <f t="shared" si="63"/>
        <v>0</v>
      </c>
      <c r="P40" s="54" t="str">
        <f t="shared" si="64"/>
        <v/>
      </c>
      <c r="Q40" s="82">
        <f t="shared" si="65"/>
        <v>10</v>
      </c>
      <c r="W40"/>
      <c r="X40" s="12"/>
      <c r="Y40" s="12"/>
      <c r="Z40" s="12"/>
      <c r="AB40" s="12"/>
      <c r="AD40" s="12"/>
      <c r="AG40"/>
      <c r="AH40" s="12"/>
    </row>
    <row r="41" spans="1:34" x14ac:dyDescent="0.25">
      <c r="B41">
        <f t="shared" ref="B41:C41" si="68">B32</f>
        <v>0</v>
      </c>
      <c r="C41" t="str">
        <f t="shared" si="68"/>
        <v/>
      </c>
      <c r="D41" s="74">
        <f t="shared" si="50"/>
        <v>0</v>
      </c>
      <c r="E41" s="14">
        <f t="shared" si="51"/>
        <v>0</v>
      </c>
      <c r="F41" s="14">
        <f t="shared" si="52"/>
        <v>0</v>
      </c>
      <c r="G41" s="14" t="str">
        <f t="shared" si="53"/>
        <v/>
      </c>
      <c r="H41" s="28">
        <f t="shared" si="57"/>
        <v>0</v>
      </c>
      <c r="I41" s="15" t="str">
        <f t="shared" si="54"/>
        <v/>
      </c>
      <c r="J41" s="13">
        <f t="shared" si="58"/>
        <v>10</v>
      </c>
      <c r="K41" s="63">
        <f t="shared" si="59"/>
        <v>0</v>
      </c>
      <c r="L41" s="54">
        <f t="shared" si="60"/>
        <v>0</v>
      </c>
      <c r="M41" s="54">
        <f t="shared" si="61"/>
        <v>0</v>
      </c>
      <c r="N41" s="54" t="str">
        <f t="shared" si="62"/>
        <v/>
      </c>
      <c r="O41" s="54">
        <f t="shared" si="63"/>
        <v>0</v>
      </c>
      <c r="P41" s="54" t="str">
        <f t="shared" si="64"/>
        <v/>
      </c>
      <c r="Q41" s="82">
        <f t="shared" si="65"/>
        <v>10</v>
      </c>
      <c r="W41"/>
      <c r="X41" s="12"/>
      <c r="Y41" s="12"/>
      <c r="Z41" s="12"/>
      <c r="AB41" s="12"/>
      <c r="AD41" s="12"/>
      <c r="AG41"/>
      <c r="AH41" s="12"/>
    </row>
    <row r="42" spans="1:34" ht="14.25" thickBot="1" x14ac:dyDescent="0.3">
      <c r="B42">
        <f t="shared" ref="B42:C42" si="69">B33</f>
        <v>0</v>
      </c>
      <c r="C42" t="str">
        <f t="shared" si="69"/>
        <v/>
      </c>
      <c r="D42" s="75">
        <f t="shared" si="50"/>
        <v>0</v>
      </c>
      <c r="E42" s="76">
        <f t="shared" si="51"/>
        <v>0</v>
      </c>
      <c r="F42" s="76">
        <f t="shared" si="52"/>
        <v>0</v>
      </c>
      <c r="G42" s="76" t="str">
        <f t="shared" si="53"/>
        <v/>
      </c>
      <c r="H42" s="77">
        <f t="shared" si="57"/>
        <v>0</v>
      </c>
      <c r="I42" s="78" t="str">
        <f t="shared" si="54"/>
        <v/>
      </c>
      <c r="J42" s="80">
        <f t="shared" si="58"/>
        <v>10</v>
      </c>
      <c r="K42" s="65">
        <f t="shared" si="59"/>
        <v>0</v>
      </c>
      <c r="L42" s="66">
        <f t="shared" si="60"/>
        <v>0</v>
      </c>
      <c r="M42" s="66">
        <f t="shared" si="61"/>
        <v>0</v>
      </c>
      <c r="N42" s="66" t="str">
        <f t="shared" si="62"/>
        <v/>
      </c>
      <c r="O42" s="66">
        <f t="shared" si="63"/>
        <v>0</v>
      </c>
      <c r="P42" s="66" t="str">
        <f t="shared" si="64"/>
        <v/>
      </c>
      <c r="Q42" s="83">
        <f t="shared" si="65"/>
        <v>10</v>
      </c>
      <c r="W42"/>
      <c r="X42" s="12"/>
      <c r="Y42" s="12"/>
      <c r="Z42" s="12"/>
      <c r="AB42" s="12"/>
      <c r="AD42" s="12"/>
      <c r="AG42"/>
      <c r="AH42" s="12"/>
    </row>
    <row r="43" spans="1:34" x14ac:dyDescent="0.25">
      <c r="W43" s="12"/>
      <c r="X43" s="12"/>
      <c r="Y43" s="12"/>
      <c r="Z43" s="12"/>
      <c r="AB43" s="12"/>
      <c r="AG43" s="12"/>
    </row>
    <row r="44" spans="1:34" x14ac:dyDescent="0.25">
      <c r="W44" s="12"/>
      <c r="X44" s="12"/>
      <c r="Y44" s="12"/>
      <c r="Z44" s="12"/>
      <c r="AB44" s="12"/>
      <c r="AG44" s="12"/>
    </row>
    <row r="45" spans="1:34" ht="14.25" thickBot="1" x14ac:dyDescent="0.3">
      <c r="W45" s="12"/>
      <c r="X45" s="12"/>
      <c r="Y45" s="12"/>
      <c r="Z45" s="12"/>
      <c r="AB45" s="12"/>
      <c r="AG45" s="12"/>
    </row>
    <row r="46" spans="1:34" x14ac:dyDescent="0.25">
      <c r="B46">
        <f>B37</f>
        <v>0</v>
      </c>
      <c r="C46" t="str">
        <f>C37</f>
        <v/>
      </c>
      <c r="D46" s="86" t="e">
        <f t="shared" ref="D46:D51" si="70">VLOOKUP($B46,Place,4,FALSE)</f>
        <v>#N/A</v>
      </c>
      <c r="E46" s="86" t="e">
        <f t="shared" ref="E46:E51" si="71">VLOOKUP($B46,Place,5,FALSE)</f>
        <v>#N/A</v>
      </c>
      <c r="F46" s="86" t="e">
        <f t="shared" ref="F46:F51" si="72">VLOOKUP($B46,Place,6,FALSE)</f>
        <v>#N/A</v>
      </c>
      <c r="G46" s="86" t="e">
        <f t="shared" ref="G46:G51" si="73">VLOOKUP($B46,Place,7,FALSE)</f>
        <v>#N/A</v>
      </c>
      <c r="H46" s="87" t="e">
        <f>IF(I46=2,G46,0)</f>
        <v>#N/A</v>
      </c>
      <c r="I46" s="86" t="e">
        <f t="shared" ref="I46:I51" si="74">VLOOKUP($B46,Place,9,FALSE)</f>
        <v>#N/A</v>
      </c>
      <c r="J46" s="86" t="e">
        <f>IF(AND(D46&gt;1,I46=2),5,0)</f>
        <v>#N/A</v>
      </c>
      <c r="K46" s="84">
        <f>IF(ISERROR(D46),0,D46)</f>
        <v>0</v>
      </c>
      <c r="L46" s="60">
        <f t="shared" ref="L46:L51" si="75">IF(ISERROR(E46),0,E46)</f>
        <v>0</v>
      </c>
      <c r="M46" s="60">
        <f t="shared" ref="M46:M51" si="76">IF(ISERROR(F46),0,F46)</f>
        <v>0</v>
      </c>
      <c r="N46" s="60">
        <f t="shared" ref="N46:N51" si="77">IF(ISERROR(G46),0,G46)</f>
        <v>0</v>
      </c>
      <c r="O46" s="60">
        <f t="shared" ref="O46:O51" si="78">IF(ISERROR(H46),0,H46)</f>
        <v>0</v>
      </c>
      <c r="P46" s="60">
        <f t="shared" ref="P46:P51" si="79">IF(ISERROR(I46),0,I46)</f>
        <v>0</v>
      </c>
      <c r="Q46" s="81">
        <f t="shared" ref="Q46:Q51" si="80">IF(ISERROR(J46),0,J46)</f>
        <v>0</v>
      </c>
      <c r="W46" s="12"/>
      <c r="X46" s="12"/>
      <c r="Y46" s="12"/>
      <c r="Z46" s="12"/>
      <c r="AB46" s="12"/>
      <c r="AG46" s="12"/>
    </row>
    <row r="47" spans="1:34" x14ac:dyDescent="0.25">
      <c r="B47">
        <f t="shared" ref="B47:C51" si="81">B38</f>
        <v>0</v>
      </c>
      <c r="C47" t="str">
        <f t="shared" si="81"/>
        <v/>
      </c>
      <c r="D47" s="86" t="e">
        <f t="shared" si="70"/>
        <v>#N/A</v>
      </c>
      <c r="E47" s="86" t="e">
        <f t="shared" si="71"/>
        <v>#N/A</v>
      </c>
      <c r="F47" s="86" t="e">
        <f t="shared" si="72"/>
        <v>#N/A</v>
      </c>
      <c r="G47" s="86" t="e">
        <f t="shared" si="73"/>
        <v>#N/A</v>
      </c>
      <c r="H47" s="87" t="e">
        <f t="shared" ref="H47:H51" si="82">IF(I47=2,G47,0)</f>
        <v>#N/A</v>
      </c>
      <c r="I47" s="86" t="e">
        <f t="shared" si="74"/>
        <v>#N/A</v>
      </c>
      <c r="J47" s="86" t="e">
        <f t="shared" ref="J47:J51" si="83">IF(AND(D47&gt;1,I47=2),5,0)</f>
        <v>#N/A</v>
      </c>
      <c r="K47" s="24">
        <f t="shared" ref="K47:K51" si="84">IF(ISERROR(D47),0,D47)</f>
        <v>0</v>
      </c>
      <c r="L47" s="54">
        <f t="shared" si="75"/>
        <v>0</v>
      </c>
      <c r="M47" s="54">
        <f t="shared" si="76"/>
        <v>0</v>
      </c>
      <c r="N47" s="54">
        <f t="shared" si="77"/>
        <v>0</v>
      </c>
      <c r="O47" s="54">
        <f t="shared" si="78"/>
        <v>0</v>
      </c>
      <c r="P47" s="54">
        <f t="shared" si="79"/>
        <v>0</v>
      </c>
      <c r="Q47" s="82">
        <f t="shared" si="80"/>
        <v>0</v>
      </c>
      <c r="W47" s="12"/>
      <c r="X47" s="12"/>
      <c r="Y47" s="12"/>
      <c r="Z47" s="12"/>
      <c r="AB47" s="12"/>
      <c r="AG47" s="12"/>
    </row>
    <row r="48" spans="1:34" x14ac:dyDescent="0.25">
      <c r="B48">
        <f t="shared" si="81"/>
        <v>0</v>
      </c>
      <c r="C48" t="str">
        <f t="shared" si="81"/>
        <v/>
      </c>
      <c r="D48" s="86" t="e">
        <f t="shared" si="70"/>
        <v>#N/A</v>
      </c>
      <c r="E48" s="86" t="e">
        <f t="shared" si="71"/>
        <v>#N/A</v>
      </c>
      <c r="F48" s="86" t="e">
        <f t="shared" si="72"/>
        <v>#N/A</v>
      </c>
      <c r="G48" s="86" t="e">
        <f t="shared" si="73"/>
        <v>#N/A</v>
      </c>
      <c r="H48" s="87" t="e">
        <f t="shared" si="82"/>
        <v>#N/A</v>
      </c>
      <c r="I48" s="86" t="e">
        <f t="shared" si="74"/>
        <v>#N/A</v>
      </c>
      <c r="J48" s="86" t="e">
        <f t="shared" si="83"/>
        <v>#N/A</v>
      </c>
      <c r="K48" s="24">
        <f t="shared" si="84"/>
        <v>0</v>
      </c>
      <c r="L48" s="54">
        <f t="shared" si="75"/>
        <v>0</v>
      </c>
      <c r="M48" s="54">
        <f t="shared" si="76"/>
        <v>0</v>
      </c>
      <c r="N48" s="54">
        <f t="shared" si="77"/>
        <v>0</v>
      </c>
      <c r="O48" s="54">
        <f t="shared" si="78"/>
        <v>0</v>
      </c>
      <c r="P48" s="54">
        <f t="shared" si="79"/>
        <v>0</v>
      </c>
      <c r="Q48" s="82">
        <f t="shared" si="80"/>
        <v>0</v>
      </c>
      <c r="W48" s="12"/>
      <c r="X48" s="12"/>
      <c r="Y48" s="12"/>
      <c r="Z48" s="12"/>
      <c r="AB48" s="12"/>
      <c r="AG48" s="12"/>
    </row>
    <row r="49" spans="2:39" x14ac:dyDescent="0.25">
      <c r="B49">
        <f t="shared" si="81"/>
        <v>0</v>
      </c>
      <c r="C49" t="str">
        <f t="shared" si="81"/>
        <v/>
      </c>
      <c r="D49" s="86" t="e">
        <f t="shared" si="70"/>
        <v>#N/A</v>
      </c>
      <c r="E49" s="86" t="e">
        <f t="shared" si="71"/>
        <v>#N/A</v>
      </c>
      <c r="F49" s="86" t="e">
        <f t="shared" si="72"/>
        <v>#N/A</v>
      </c>
      <c r="G49" s="86" t="e">
        <f t="shared" si="73"/>
        <v>#N/A</v>
      </c>
      <c r="H49" s="87" t="e">
        <f t="shared" si="82"/>
        <v>#N/A</v>
      </c>
      <c r="I49" s="86" t="e">
        <f t="shared" si="74"/>
        <v>#N/A</v>
      </c>
      <c r="J49" s="86" t="e">
        <f t="shared" si="83"/>
        <v>#N/A</v>
      </c>
      <c r="K49" s="24">
        <f t="shared" si="84"/>
        <v>0</v>
      </c>
      <c r="L49" s="54">
        <f t="shared" si="75"/>
        <v>0</v>
      </c>
      <c r="M49" s="54">
        <f t="shared" si="76"/>
        <v>0</v>
      </c>
      <c r="N49" s="54">
        <f t="shared" si="77"/>
        <v>0</v>
      </c>
      <c r="O49" s="54">
        <f t="shared" si="78"/>
        <v>0</v>
      </c>
      <c r="P49" s="54">
        <f t="shared" si="79"/>
        <v>0</v>
      </c>
      <c r="Q49" s="82">
        <f t="shared" si="80"/>
        <v>0</v>
      </c>
      <c r="W49" s="12"/>
      <c r="X49" s="12"/>
      <c r="Y49" s="12"/>
      <c r="Z49" s="12"/>
      <c r="AB49" s="12"/>
      <c r="AG49" s="12"/>
    </row>
    <row r="50" spans="2:39" x14ac:dyDescent="0.25">
      <c r="B50">
        <f t="shared" si="81"/>
        <v>0</v>
      </c>
      <c r="C50" t="str">
        <f t="shared" si="81"/>
        <v/>
      </c>
      <c r="D50" s="86" t="e">
        <f t="shared" si="70"/>
        <v>#N/A</v>
      </c>
      <c r="E50" s="86" t="e">
        <f t="shared" si="71"/>
        <v>#N/A</v>
      </c>
      <c r="F50" s="86" t="e">
        <f t="shared" si="72"/>
        <v>#N/A</v>
      </c>
      <c r="G50" s="86" t="e">
        <f t="shared" si="73"/>
        <v>#N/A</v>
      </c>
      <c r="H50" s="87" t="e">
        <f t="shared" si="82"/>
        <v>#N/A</v>
      </c>
      <c r="I50" s="86" t="e">
        <f t="shared" si="74"/>
        <v>#N/A</v>
      </c>
      <c r="J50" s="86" t="e">
        <f t="shared" si="83"/>
        <v>#N/A</v>
      </c>
      <c r="K50" s="24">
        <f t="shared" si="84"/>
        <v>0</v>
      </c>
      <c r="L50" s="54">
        <f t="shared" si="75"/>
        <v>0</v>
      </c>
      <c r="M50" s="54">
        <f t="shared" si="76"/>
        <v>0</v>
      </c>
      <c r="N50" s="54">
        <f t="shared" si="77"/>
        <v>0</v>
      </c>
      <c r="O50" s="54">
        <f t="shared" si="78"/>
        <v>0</v>
      </c>
      <c r="P50" s="54">
        <f t="shared" si="79"/>
        <v>0</v>
      </c>
      <c r="Q50" s="82">
        <f t="shared" si="80"/>
        <v>0</v>
      </c>
      <c r="W50" s="12"/>
      <c r="X50" s="12"/>
      <c r="Y50" s="12"/>
      <c r="Z50" s="12"/>
      <c r="AB50" s="12"/>
      <c r="AG50" s="12"/>
    </row>
    <row r="51" spans="2:39" ht="14.25" thickBot="1" x14ac:dyDescent="0.3">
      <c r="B51">
        <f t="shared" si="81"/>
        <v>0</v>
      </c>
      <c r="C51" t="str">
        <f t="shared" si="81"/>
        <v/>
      </c>
      <c r="D51" s="86" t="e">
        <f t="shared" si="70"/>
        <v>#N/A</v>
      </c>
      <c r="E51" s="86" t="e">
        <f t="shared" si="71"/>
        <v>#N/A</v>
      </c>
      <c r="F51" s="86" t="e">
        <f t="shared" si="72"/>
        <v>#N/A</v>
      </c>
      <c r="G51" s="86" t="e">
        <f t="shared" si="73"/>
        <v>#N/A</v>
      </c>
      <c r="H51" s="87" t="e">
        <f t="shared" si="82"/>
        <v>#N/A</v>
      </c>
      <c r="I51" s="86" t="e">
        <f t="shared" si="74"/>
        <v>#N/A</v>
      </c>
      <c r="J51" s="86" t="e">
        <f t="shared" si="83"/>
        <v>#N/A</v>
      </c>
      <c r="K51" s="85">
        <f t="shared" si="84"/>
        <v>0</v>
      </c>
      <c r="L51" s="66">
        <f t="shared" si="75"/>
        <v>0</v>
      </c>
      <c r="M51" s="66">
        <f t="shared" si="76"/>
        <v>0</v>
      </c>
      <c r="N51" s="66">
        <f t="shared" si="77"/>
        <v>0</v>
      </c>
      <c r="O51" s="66">
        <f t="shared" si="78"/>
        <v>0</v>
      </c>
      <c r="P51" s="66">
        <f t="shared" si="79"/>
        <v>0</v>
      </c>
      <c r="Q51" s="83">
        <f t="shared" si="80"/>
        <v>0</v>
      </c>
      <c r="W51" s="12"/>
      <c r="X51" s="12"/>
      <c r="Y51" s="12"/>
      <c r="Z51" s="12"/>
      <c r="AB51" s="12"/>
      <c r="AG51" s="12"/>
    </row>
    <row r="52" spans="2:39" x14ac:dyDescent="0.25">
      <c r="W52" s="12"/>
      <c r="X52" s="12"/>
      <c r="Y52" s="12"/>
      <c r="Z52" s="12"/>
      <c r="AB52" s="12"/>
      <c r="AG52" s="12"/>
    </row>
    <row r="53" spans="2:39" x14ac:dyDescent="0.25">
      <c r="W53" s="12"/>
      <c r="X53" s="12"/>
      <c r="Y53" s="12"/>
      <c r="Z53" s="12"/>
      <c r="AB53" s="12"/>
      <c r="AG53" s="12"/>
    </row>
    <row r="54" spans="2:39" x14ac:dyDescent="0.25">
      <c r="W54" s="12"/>
      <c r="X54" s="12"/>
      <c r="Y54" s="12"/>
      <c r="Z54" s="12"/>
      <c r="AB54" s="12"/>
      <c r="AG54" s="12"/>
    </row>
    <row r="55" spans="2:39" ht="15" x14ac:dyDescent="0.3">
      <c r="D55" s="410" t="s">
        <v>500</v>
      </c>
      <c r="E55" s="411"/>
      <c r="F55" s="411"/>
      <c r="G55" s="411"/>
      <c r="H55" s="411"/>
      <c r="I55" s="412"/>
      <c r="J55" s="410" t="s">
        <v>501</v>
      </c>
      <c r="K55" s="413"/>
      <c r="L55" s="413"/>
      <c r="M55" s="413"/>
      <c r="N55" s="413"/>
      <c r="O55" s="414"/>
      <c r="P55" s="410" t="s">
        <v>481</v>
      </c>
      <c r="Q55" s="413"/>
      <c r="R55" s="413"/>
      <c r="S55" s="413"/>
      <c r="T55" s="413"/>
      <c r="U55" s="414"/>
      <c r="V55" s="409" t="s">
        <v>480</v>
      </c>
      <c r="W55" s="409"/>
      <c r="X55" s="409"/>
      <c r="Y55" s="409"/>
      <c r="Z55" s="409"/>
      <c r="AA55" s="409"/>
      <c r="AB55" s="12" t="s">
        <v>503</v>
      </c>
      <c r="AC55" s="12" t="s">
        <v>504</v>
      </c>
      <c r="AD55" t="s">
        <v>487</v>
      </c>
      <c r="AE55" t="s">
        <v>488</v>
      </c>
      <c r="AF55" t="s">
        <v>493</v>
      </c>
      <c r="AH55" s="52" t="s">
        <v>505</v>
      </c>
    </row>
    <row r="56" spans="2:39" x14ac:dyDescent="0.25">
      <c r="B56">
        <f>B3</f>
        <v>0</v>
      </c>
      <c r="C56" t="str">
        <f>C3</f>
        <v/>
      </c>
      <c r="D56" s="44">
        <f>IF(ISERROR(W11),0,W11)</f>
        <v>0</v>
      </c>
      <c r="E56" s="45">
        <f t="shared" ref="E56:I56" si="85">IF(ISERROR(X11),0,X11)</f>
        <v>0</v>
      </c>
      <c r="F56" s="45">
        <f t="shared" si="85"/>
        <v>0</v>
      </c>
      <c r="G56" s="45">
        <f t="shared" si="85"/>
        <v>0</v>
      </c>
      <c r="H56" s="45">
        <f t="shared" si="85"/>
        <v>0</v>
      </c>
      <c r="I56" s="46">
        <f t="shared" si="85"/>
        <v>0</v>
      </c>
      <c r="J56" s="39">
        <f>D28</f>
        <v>0</v>
      </c>
      <c r="K56" s="40">
        <f>E28</f>
        <v>0</v>
      </c>
      <c r="L56" s="40">
        <f>F28</f>
        <v>0</v>
      </c>
      <c r="M56" s="40">
        <f>G28</f>
        <v>0</v>
      </c>
      <c r="N56" s="40">
        <f>H28</f>
        <v>0</v>
      </c>
      <c r="O56" s="41">
        <f t="shared" ref="O56" si="86">I28</f>
        <v>0</v>
      </c>
      <c r="P56" s="39">
        <f>K46</f>
        <v>0</v>
      </c>
      <c r="Q56" s="40">
        <f t="shared" ref="Q56:U56" si="87">L46</f>
        <v>0</v>
      </c>
      <c r="R56" s="40">
        <f t="shared" si="87"/>
        <v>0</v>
      </c>
      <c r="S56" s="40">
        <f t="shared" si="87"/>
        <v>0</v>
      </c>
      <c r="T56" s="40">
        <f t="shared" si="87"/>
        <v>0</v>
      </c>
      <c r="U56" s="41">
        <f t="shared" si="87"/>
        <v>0</v>
      </c>
      <c r="V56" s="39">
        <f>K37</f>
        <v>0</v>
      </c>
      <c r="W56" s="40">
        <f t="shared" ref="W56:AA56" si="88">L37</f>
        <v>0</v>
      </c>
      <c r="X56" s="40">
        <f t="shared" si="88"/>
        <v>0</v>
      </c>
      <c r="Y56" s="40" t="str">
        <f t="shared" si="88"/>
        <v/>
      </c>
      <c r="Z56" s="40">
        <f t="shared" si="88"/>
        <v>0</v>
      </c>
      <c r="AA56" s="40" t="str">
        <f t="shared" si="88"/>
        <v/>
      </c>
      <c r="AB56" s="28" t="e">
        <f t="shared" ref="AB56:AB61" si="89">RANK(AK56,Pointclassement)</f>
        <v>#VALUE!</v>
      </c>
      <c r="AC56" s="11" t="e">
        <f>AC11+M28+Q37+Q46</f>
        <v>#VALUE!</v>
      </c>
      <c r="AD56" s="12" t="e">
        <f>I56+O56+Calcul!U56+AA56</f>
        <v>#VALUE!</v>
      </c>
      <c r="AE56">
        <f t="shared" ref="AE56:AF61" si="90">D56+J56+P56+V56</f>
        <v>0</v>
      </c>
      <c r="AF56">
        <f t="shared" si="90"/>
        <v>0</v>
      </c>
      <c r="AG56">
        <f>MAX(F56,L56,R56,X56)</f>
        <v>0</v>
      </c>
      <c r="AH56" s="53">
        <f t="shared" ref="AH56:AH61" si="91">IF(D56=0,0,AE56/AF56)</f>
        <v>0</v>
      </c>
      <c r="AI56" s="53">
        <f>MAX(H56,N56,T56,Z56)</f>
        <v>0</v>
      </c>
      <c r="AK56" s="42" t="e">
        <f t="shared" ref="AK56:AK59" si="92">AC56+(AD56)+(AH56/100000000000)</f>
        <v>#VALUE!</v>
      </c>
      <c r="AL56">
        <f>B56</f>
        <v>0</v>
      </c>
      <c r="AM56" t="str">
        <f>C56</f>
        <v/>
      </c>
    </row>
    <row r="57" spans="2:39" x14ac:dyDescent="0.25">
      <c r="B57">
        <f t="shared" ref="B57:C61" si="93">B4</f>
        <v>0</v>
      </c>
      <c r="C57" t="str">
        <f t="shared" si="93"/>
        <v/>
      </c>
      <c r="D57" s="13">
        <f t="shared" ref="D57:I57" si="94">IF(ISERROR(W12),0,W12)</f>
        <v>0</v>
      </c>
      <c r="E57" s="14">
        <f t="shared" si="94"/>
        <v>0</v>
      </c>
      <c r="F57" s="14">
        <f t="shared" si="94"/>
        <v>0</v>
      </c>
      <c r="G57" s="14">
        <f t="shared" si="94"/>
        <v>0</v>
      </c>
      <c r="H57" s="14">
        <f t="shared" si="94"/>
        <v>0</v>
      </c>
      <c r="I57" s="15">
        <f t="shared" si="94"/>
        <v>0</v>
      </c>
      <c r="J57" s="31">
        <f t="shared" ref="J57:J61" si="95">D29</f>
        <v>0</v>
      </c>
      <c r="K57" s="28">
        <f t="shared" ref="K57:K61" si="96">E29</f>
        <v>0</v>
      </c>
      <c r="L57" s="28">
        <f t="shared" ref="L57:L61" si="97">F29</f>
        <v>0</v>
      </c>
      <c r="M57" s="28">
        <f t="shared" ref="M57:N61" si="98">G29</f>
        <v>0</v>
      </c>
      <c r="N57" s="28">
        <f t="shared" si="98"/>
        <v>0</v>
      </c>
      <c r="O57" s="32">
        <f t="shared" ref="O57:O61" si="99">I29</f>
        <v>0</v>
      </c>
      <c r="P57" s="31">
        <f t="shared" ref="P57:U57" si="100">K47</f>
        <v>0</v>
      </c>
      <c r="Q57" s="28">
        <f t="shared" si="100"/>
        <v>0</v>
      </c>
      <c r="R57" s="28">
        <f t="shared" si="100"/>
        <v>0</v>
      </c>
      <c r="S57" s="28">
        <f t="shared" si="100"/>
        <v>0</v>
      </c>
      <c r="T57" s="28">
        <f t="shared" si="100"/>
        <v>0</v>
      </c>
      <c r="U57" s="32">
        <f t="shared" si="100"/>
        <v>0</v>
      </c>
      <c r="V57" s="31">
        <f t="shared" ref="V57:V61" si="101">K38</f>
        <v>0</v>
      </c>
      <c r="W57" s="28">
        <f t="shared" ref="W57:W61" si="102">L38</f>
        <v>0</v>
      </c>
      <c r="X57" s="28">
        <f t="shared" ref="X57:X61" si="103">M38</f>
        <v>0</v>
      </c>
      <c r="Y57" s="28" t="str">
        <f t="shared" ref="Y57:AA61" si="104">N38</f>
        <v/>
      </c>
      <c r="Z57" s="28">
        <f t="shared" si="104"/>
        <v>0</v>
      </c>
      <c r="AA57" s="28" t="str">
        <f t="shared" si="104"/>
        <v/>
      </c>
      <c r="AB57" s="28" t="e">
        <f t="shared" si="89"/>
        <v>#VALUE!</v>
      </c>
      <c r="AC57" s="12" t="e">
        <f t="shared" ref="AC57:AC61" si="105">AC12+M29+Q38+Q47</f>
        <v>#VALUE!</v>
      </c>
      <c r="AD57" s="12" t="e">
        <f>I57+O57+U57+AA57</f>
        <v>#VALUE!</v>
      </c>
      <c r="AE57">
        <f t="shared" si="90"/>
        <v>0</v>
      </c>
      <c r="AF57">
        <f t="shared" si="90"/>
        <v>0</v>
      </c>
      <c r="AG57">
        <f t="shared" ref="AG57:AG61" si="106">MAX(F57,L57,R57,X57)</f>
        <v>0</v>
      </c>
      <c r="AH57" s="53">
        <f t="shared" si="91"/>
        <v>0</v>
      </c>
      <c r="AI57" s="53">
        <f t="shared" ref="AI57:AI61" si="107">MAX(H57,N57,T57,Z57)</f>
        <v>0</v>
      </c>
      <c r="AK57" s="42" t="e">
        <f t="shared" si="92"/>
        <v>#VALUE!</v>
      </c>
      <c r="AL57">
        <f t="shared" ref="AL57:AM61" si="108">B57</f>
        <v>0</v>
      </c>
      <c r="AM57" t="str">
        <f t="shared" si="108"/>
        <v/>
      </c>
    </row>
    <row r="58" spans="2:39" x14ac:dyDescent="0.25">
      <c r="B58">
        <f t="shared" si="93"/>
        <v>0</v>
      </c>
      <c r="C58" t="str">
        <f t="shared" si="93"/>
        <v/>
      </c>
      <c r="D58" s="13">
        <f t="shared" ref="D58:I58" si="109">IF(ISERROR(W13),0,W13)</f>
        <v>0</v>
      </c>
      <c r="E58" s="14">
        <f t="shared" si="109"/>
        <v>0</v>
      </c>
      <c r="F58" s="14">
        <f t="shared" si="109"/>
        <v>0</v>
      </c>
      <c r="G58" s="14">
        <f t="shared" si="109"/>
        <v>0</v>
      </c>
      <c r="H58" s="14">
        <f t="shared" si="109"/>
        <v>0</v>
      </c>
      <c r="I58" s="15">
        <f t="shared" si="109"/>
        <v>0</v>
      </c>
      <c r="J58" s="31">
        <f t="shared" si="95"/>
        <v>0</v>
      </c>
      <c r="K58" s="28">
        <f t="shared" si="96"/>
        <v>0</v>
      </c>
      <c r="L58" s="28">
        <f t="shared" si="97"/>
        <v>0</v>
      </c>
      <c r="M58" s="28">
        <f t="shared" si="98"/>
        <v>0</v>
      </c>
      <c r="N58" s="28">
        <f t="shared" si="98"/>
        <v>0</v>
      </c>
      <c r="O58" s="32">
        <f t="shared" si="99"/>
        <v>0</v>
      </c>
      <c r="P58" s="31">
        <f t="shared" ref="P58:U58" si="110">K48</f>
        <v>0</v>
      </c>
      <c r="Q58" s="28">
        <f t="shared" si="110"/>
        <v>0</v>
      </c>
      <c r="R58" s="28">
        <f t="shared" si="110"/>
        <v>0</v>
      </c>
      <c r="S58" s="28">
        <f t="shared" si="110"/>
        <v>0</v>
      </c>
      <c r="T58" s="28">
        <f t="shared" si="110"/>
        <v>0</v>
      </c>
      <c r="U58" s="32">
        <f t="shared" si="110"/>
        <v>0</v>
      </c>
      <c r="V58" s="31">
        <f t="shared" si="101"/>
        <v>0</v>
      </c>
      <c r="W58" s="28">
        <f t="shared" si="102"/>
        <v>0</v>
      </c>
      <c r="X58" s="28">
        <f t="shared" si="103"/>
        <v>0</v>
      </c>
      <c r="Y58" s="28" t="str">
        <f t="shared" si="104"/>
        <v/>
      </c>
      <c r="Z58" s="28">
        <f t="shared" si="104"/>
        <v>0</v>
      </c>
      <c r="AA58" s="28" t="str">
        <f t="shared" si="104"/>
        <v/>
      </c>
      <c r="AB58" s="28" t="e">
        <f t="shared" si="89"/>
        <v>#VALUE!</v>
      </c>
      <c r="AC58" s="12" t="e">
        <f t="shared" si="105"/>
        <v>#VALUE!</v>
      </c>
      <c r="AD58" s="12" t="e">
        <f>I58+O58+U58+AA58</f>
        <v>#VALUE!</v>
      </c>
      <c r="AE58">
        <f t="shared" si="90"/>
        <v>0</v>
      </c>
      <c r="AF58">
        <f t="shared" si="90"/>
        <v>0</v>
      </c>
      <c r="AG58">
        <f t="shared" si="106"/>
        <v>0</v>
      </c>
      <c r="AH58" s="53">
        <f t="shared" si="91"/>
        <v>0</v>
      </c>
      <c r="AI58" s="53">
        <f t="shared" si="107"/>
        <v>0</v>
      </c>
      <c r="AK58" s="42" t="e">
        <f t="shared" si="92"/>
        <v>#VALUE!</v>
      </c>
      <c r="AL58">
        <f t="shared" si="108"/>
        <v>0</v>
      </c>
      <c r="AM58" t="str">
        <f t="shared" si="108"/>
        <v/>
      </c>
    </row>
    <row r="59" spans="2:39" x14ac:dyDescent="0.25">
      <c r="B59">
        <f t="shared" si="93"/>
        <v>0</v>
      </c>
      <c r="C59" t="str">
        <f t="shared" si="93"/>
        <v/>
      </c>
      <c r="D59" s="13">
        <f t="shared" ref="D59:I59" si="111">IF(ISERROR(W14),0,W14)</f>
        <v>0</v>
      </c>
      <c r="E59" s="14">
        <f t="shared" si="111"/>
        <v>0</v>
      </c>
      <c r="F59" s="14">
        <f t="shared" si="111"/>
        <v>0</v>
      </c>
      <c r="G59" s="14">
        <f t="shared" si="111"/>
        <v>0</v>
      </c>
      <c r="H59" s="14">
        <f t="shared" si="111"/>
        <v>0</v>
      </c>
      <c r="I59" s="15">
        <f t="shared" si="111"/>
        <v>0</v>
      </c>
      <c r="J59" s="31">
        <f t="shared" si="95"/>
        <v>0</v>
      </c>
      <c r="K59" s="28">
        <f t="shared" si="96"/>
        <v>0</v>
      </c>
      <c r="L59" s="28">
        <f t="shared" si="97"/>
        <v>0</v>
      </c>
      <c r="M59" s="28">
        <f t="shared" si="98"/>
        <v>0</v>
      </c>
      <c r="N59" s="28">
        <f t="shared" si="98"/>
        <v>0</v>
      </c>
      <c r="O59" s="32">
        <f t="shared" si="99"/>
        <v>0</v>
      </c>
      <c r="P59" s="31">
        <f t="shared" ref="P59:U59" si="112">K49</f>
        <v>0</v>
      </c>
      <c r="Q59" s="28">
        <f t="shared" si="112"/>
        <v>0</v>
      </c>
      <c r="R59" s="28">
        <f t="shared" si="112"/>
        <v>0</v>
      </c>
      <c r="S59" s="28">
        <f t="shared" si="112"/>
        <v>0</v>
      </c>
      <c r="T59" s="28">
        <f t="shared" si="112"/>
        <v>0</v>
      </c>
      <c r="U59" s="32">
        <f t="shared" si="112"/>
        <v>0</v>
      </c>
      <c r="V59" s="31">
        <f t="shared" si="101"/>
        <v>0</v>
      </c>
      <c r="W59" s="28">
        <f t="shared" si="102"/>
        <v>0</v>
      </c>
      <c r="X59" s="28">
        <f t="shared" si="103"/>
        <v>0</v>
      </c>
      <c r="Y59" s="28" t="str">
        <f t="shared" si="104"/>
        <v/>
      </c>
      <c r="Z59" s="28">
        <f t="shared" si="104"/>
        <v>0</v>
      </c>
      <c r="AA59" s="28" t="str">
        <f t="shared" si="104"/>
        <v/>
      </c>
      <c r="AB59" s="28" t="e">
        <f t="shared" si="89"/>
        <v>#VALUE!</v>
      </c>
      <c r="AC59" s="12" t="e">
        <f t="shared" si="105"/>
        <v>#VALUE!</v>
      </c>
      <c r="AD59" s="12" t="e">
        <f>I59+O59+U59+AA59</f>
        <v>#VALUE!</v>
      </c>
      <c r="AE59">
        <f t="shared" si="90"/>
        <v>0</v>
      </c>
      <c r="AF59">
        <f t="shared" si="90"/>
        <v>0</v>
      </c>
      <c r="AG59">
        <f t="shared" si="106"/>
        <v>0</v>
      </c>
      <c r="AH59" s="53">
        <f t="shared" si="91"/>
        <v>0</v>
      </c>
      <c r="AI59" s="53">
        <f t="shared" si="107"/>
        <v>0</v>
      </c>
      <c r="AK59" s="42" t="e">
        <f t="shared" si="92"/>
        <v>#VALUE!</v>
      </c>
      <c r="AL59">
        <f t="shared" si="108"/>
        <v>0</v>
      </c>
      <c r="AM59" t="str">
        <f t="shared" si="108"/>
        <v/>
      </c>
    </row>
    <row r="60" spans="2:39" x14ac:dyDescent="0.25">
      <c r="B60">
        <f t="shared" si="93"/>
        <v>0</v>
      </c>
      <c r="C60" t="str">
        <f t="shared" si="93"/>
        <v/>
      </c>
      <c r="D60" s="13">
        <f t="shared" ref="D60:I60" si="113">IF(ISERROR(W15),0,W15)</f>
        <v>0</v>
      </c>
      <c r="E60" s="14">
        <f t="shared" si="113"/>
        <v>0</v>
      </c>
      <c r="F60" s="14">
        <f t="shared" si="113"/>
        <v>0</v>
      </c>
      <c r="G60" s="14">
        <f t="shared" si="113"/>
        <v>0</v>
      </c>
      <c r="H60" s="14">
        <f t="shared" si="113"/>
        <v>0</v>
      </c>
      <c r="I60" s="15">
        <f t="shared" si="113"/>
        <v>0</v>
      </c>
      <c r="J60" s="31">
        <f t="shared" si="95"/>
        <v>0</v>
      </c>
      <c r="K60" s="28">
        <f t="shared" si="96"/>
        <v>0</v>
      </c>
      <c r="L60" s="28">
        <f t="shared" si="97"/>
        <v>0</v>
      </c>
      <c r="M60" s="28">
        <f t="shared" si="98"/>
        <v>0</v>
      </c>
      <c r="N60" s="28">
        <f t="shared" si="98"/>
        <v>0</v>
      </c>
      <c r="O60" s="32">
        <f t="shared" si="99"/>
        <v>0</v>
      </c>
      <c r="P60" s="31">
        <f t="shared" ref="P60:U60" si="114">K50</f>
        <v>0</v>
      </c>
      <c r="Q60" s="28">
        <f t="shared" si="114"/>
        <v>0</v>
      </c>
      <c r="R60" s="28">
        <f t="shared" si="114"/>
        <v>0</v>
      </c>
      <c r="S60" s="28">
        <f t="shared" si="114"/>
        <v>0</v>
      </c>
      <c r="T60" s="28">
        <f t="shared" si="114"/>
        <v>0</v>
      </c>
      <c r="U60" s="32">
        <f t="shared" si="114"/>
        <v>0</v>
      </c>
      <c r="V60" s="31">
        <f t="shared" si="101"/>
        <v>0</v>
      </c>
      <c r="W60" s="28">
        <f t="shared" si="102"/>
        <v>0</v>
      </c>
      <c r="X60" s="28">
        <f t="shared" si="103"/>
        <v>0</v>
      </c>
      <c r="Y60" s="28" t="str">
        <f t="shared" si="104"/>
        <v/>
      </c>
      <c r="Z60" s="28">
        <f t="shared" si="104"/>
        <v>0</v>
      </c>
      <c r="AA60" s="28" t="str">
        <f t="shared" si="104"/>
        <v/>
      </c>
      <c r="AB60" s="28" t="e">
        <f t="shared" si="89"/>
        <v>#VALUE!</v>
      </c>
      <c r="AC60" s="12" t="e">
        <f t="shared" si="105"/>
        <v>#VALUE!</v>
      </c>
      <c r="AD60" s="12" t="e">
        <f>I60+O60+U60+AA60</f>
        <v>#VALUE!</v>
      </c>
      <c r="AE60">
        <f t="shared" si="90"/>
        <v>0</v>
      </c>
      <c r="AF60">
        <f t="shared" si="90"/>
        <v>0</v>
      </c>
      <c r="AG60">
        <f t="shared" si="106"/>
        <v>0</v>
      </c>
      <c r="AH60" s="53">
        <f t="shared" si="91"/>
        <v>0</v>
      </c>
      <c r="AI60" s="53">
        <f t="shared" si="107"/>
        <v>0</v>
      </c>
      <c r="AK60" s="42" t="e">
        <f>AC60+(AD60)+(AH60/100000000000)</f>
        <v>#VALUE!</v>
      </c>
      <c r="AL60">
        <f t="shared" si="108"/>
        <v>0</v>
      </c>
      <c r="AM60" t="str">
        <f t="shared" si="108"/>
        <v/>
      </c>
    </row>
    <row r="61" spans="2:39" x14ac:dyDescent="0.25">
      <c r="B61">
        <f t="shared" si="93"/>
        <v>0</v>
      </c>
      <c r="C61" t="str">
        <f t="shared" si="93"/>
        <v/>
      </c>
      <c r="D61" s="17">
        <f t="shared" ref="D61:I61" si="115">IF(ISERROR(W16),0,W16)</f>
        <v>0</v>
      </c>
      <c r="E61" s="18">
        <f t="shared" si="115"/>
        <v>0</v>
      </c>
      <c r="F61" s="18">
        <f t="shared" si="115"/>
        <v>0</v>
      </c>
      <c r="G61" s="18">
        <f t="shared" si="115"/>
        <v>0</v>
      </c>
      <c r="H61" s="18">
        <f t="shared" si="115"/>
        <v>0</v>
      </c>
      <c r="I61" s="19">
        <f t="shared" si="115"/>
        <v>0</v>
      </c>
      <c r="J61" s="33">
        <f t="shared" si="95"/>
        <v>0</v>
      </c>
      <c r="K61" s="34">
        <f t="shared" si="96"/>
        <v>0</v>
      </c>
      <c r="L61" s="34">
        <f t="shared" si="97"/>
        <v>0</v>
      </c>
      <c r="M61" s="34">
        <f t="shared" si="98"/>
        <v>0</v>
      </c>
      <c r="N61" s="34">
        <f t="shared" si="98"/>
        <v>0</v>
      </c>
      <c r="O61" s="35">
        <f t="shared" si="99"/>
        <v>0</v>
      </c>
      <c r="P61" s="33">
        <f t="shared" ref="P61:U61" si="116">K51</f>
        <v>0</v>
      </c>
      <c r="Q61" s="34">
        <f t="shared" si="116"/>
        <v>0</v>
      </c>
      <c r="R61" s="34">
        <f t="shared" si="116"/>
        <v>0</v>
      </c>
      <c r="S61" s="34">
        <f t="shared" si="116"/>
        <v>0</v>
      </c>
      <c r="T61" s="34">
        <f t="shared" si="116"/>
        <v>0</v>
      </c>
      <c r="U61" s="35">
        <f t="shared" si="116"/>
        <v>0</v>
      </c>
      <c r="V61" s="33">
        <f t="shared" si="101"/>
        <v>0</v>
      </c>
      <c r="W61" s="34">
        <f t="shared" si="102"/>
        <v>0</v>
      </c>
      <c r="X61" s="34">
        <f t="shared" si="103"/>
        <v>0</v>
      </c>
      <c r="Y61" s="34" t="str">
        <f t="shared" si="104"/>
        <v/>
      </c>
      <c r="Z61" s="34">
        <f t="shared" si="104"/>
        <v>0</v>
      </c>
      <c r="AA61" s="34" t="str">
        <f t="shared" si="104"/>
        <v/>
      </c>
      <c r="AB61" s="28" t="e">
        <f t="shared" si="89"/>
        <v>#VALUE!</v>
      </c>
      <c r="AC61" s="12" t="e">
        <f t="shared" si="105"/>
        <v>#VALUE!</v>
      </c>
      <c r="AD61" s="12" t="e">
        <f>I61+O61+U61+AA61</f>
        <v>#VALUE!</v>
      </c>
      <c r="AE61">
        <f t="shared" si="90"/>
        <v>0</v>
      </c>
      <c r="AF61">
        <f t="shared" si="90"/>
        <v>0</v>
      </c>
      <c r="AG61">
        <f t="shared" si="106"/>
        <v>0</v>
      </c>
      <c r="AH61" s="53">
        <f t="shared" si="91"/>
        <v>0</v>
      </c>
      <c r="AI61" s="53">
        <f t="shared" si="107"/>
        <v>0</v>
      </c>
      <c r="AK61" s="42" t="e">
        <f>AC61+(AD61)+(AH61/100000000000)</f>
        <v>#VALUE!</v>
      </c>
      <c r="AL61">
        <f t="shared" si="108"/>
        <v>0</v>
      </c>
      <c r="AM61" t="str">
        <f t="shared" si="108"/>
        <v/>
      </c>
    </row>
    <row r="63" spans="2:39" ht="14.25" thickBot="1" x14ac:dyDescent="0.3"/>
    <row r="64" spans="2:39" ht="49.5" thickBot="1" x14ac:dyDescent="0.3">
      <c r="B64" t="s">
        <v>502</v>
      </c>
      <c r="D64" s="56" t="s">
        <v>494</v>
      </c>
      <c r="E64" s="57" t="s">
        <v>492</v>
      </c>
      <c r="F64" s="57" t="s">
        <v>488</v>
      </c>
      <c r="G64" s="57" t="s">
        <v>493</v>
      </c>
      <c r="H64" s="57" t="s">
        <v>490</v>
      </c>
      <c r="I64" s="58" t="s">
        <v>505</v>
      </c>
    </row>
    <row r="65" spans="1:9" x14ac:dyDescent="0.25">
      <c r="A65" s="12" t="e">
        <f>AB56</f>
        <v>#VALUE!</v>
      </c>
      <c r="B65">
        <f>B56</f>
        <v>0</v>
      </c>
      <c r="C65" t="str">
        <f>C56</f>
        <v/>
      </c>
      <c r="D65" s="59">
        <f t="shared" ref="D65:I65" si="117">IF(ISERROR(AD56),0,AD56)</f>
        <v>0</v>
      </c>
      <c r="E65" s="60">
        <f t="shared" si="117"/>
        <v>0</v>
      </c>
      <c r="F65" s="60">
        <f t="shared" si="117"/>
        <v>0</v>
      </c>
      <c r="G65" s="60">
        <f t="shared" si="117"/>
        <v>0</v>
      </c>
      <c r="H65" s="61">
        <f t="shared" si="117"/>
        <v>0</v>
      </c>
      <c r="I65" s="62">
        <f t="shared" si="117"/>
        <v>0</v>
      </c>
    </row>
    <row r="66" spans="1:9" x14ac:dyDescent="0.25">
      <c r="A66" s="12" t="e">
        <f t="shared" ref="A66:A70" si="118">AB57</f>
        <v>#VALUE!</v>
      </c>
      <c r="B66">
        <f t="shared" ref="B66:C66" si="119">B57</f>
        <v>0</v>
      </c>
      <c r="C66" t="str">
        <f t="shared" si="119"/>
        <v/>
      </c>
      <c r="D66" s="63">
        <f t="shared" ref="D66:D70" si="120">IF(ISERROR(AD57),0,AD57)</f>
        <v>0</v>
      </c>
      <c r="E66" s="54">
        <f t="shared" ref="E66:I66" si="121">IF(ISERROR(AE57),0,AE57)</f>
        <v>0</v>
      </c>
      <c r="F66" s="54">
        <f t="shared" si="121"/>
        <v>0</v>
      </c>
      <c r="G66" s="54">
        <f t="shared" si="121"/>
        <v>0</v>
      </c>
      <c r="H66" s="55">
        <f t="shared" si="121"/>
        <v>0</v>
      </c>
      <c r="I66" s="64">
        <f t="shared" si="121"/>
        <v>0</v>
      </c>
    </row>
    <row r="67" spans="1:9" x14ac:dyDescent="0.25">
      <c r="A67" s="12" t="e">
        <f t="shared" si="118"/>
        <v>#VALUE!</v>
      </c>
      <c r="B67">
        <f t="shared" ref="B67:C67" si="122">B58</f>
        <v>0</v>
      </c>
      <c r="C67" t="str">
        <f t="shared" si="122"/>
        <v/>
      </c>
      <c r="D67" s="63">
        <f t="shared" si="120"/>
        <v>0</v>
      </c>
      <c r="E67" s="54">
        <f t="shared" ref="E67:I67" si="123">IF(ISERROR(AE58),0,AE58)</f>
        <v>0</v>
      </c>
      <c r="F67" s="54">
        <f t="shared" si="123"/>
        <v>0</v>
      </c>
      <c r="G67" s="54">
        <f t="shared" si="123"/>
        <v>0</v>
      </c>
      <c r="H67" s="55">
        <f t="shared" si="123"/>
        <v>0</v>
      </c>
      <c r="I67" s="64">
        <f t="shared" si="123"/>
        <v>0</v>
      </c>
    </row>
    <row r="68" spans="1:9" x14ac:dyDescent="0.25">
      <c r="A68" s="12" t="e">
        <f t="shared" si="118"/>
        <v>#VALUE!</v>
      </c>
      <c r="B68">
        <f t="shared" ref="B68:C68" si="124">B59</f>
        <v>0</v>
      </c>
      <c r="C68" t="str">
        <f t="shared" si="124"/>
        <v/>
      </c>
      <c r="D68" s="63">
        <f t="shared" si="120"/>
        <v>0</v>
      </c>
      <c r="E68" s="54">
        <f t="shared" ref="E68:I68" si="125">IF(ISERROR(AE59),0,AE59)</f>
        <v>0</v>
      </c>
      <c r="F68" s="54">
        <f t="shared" si="125"/>
        <v>0</v>
      </c>
      <c r="G68" s="54">
        <f t="shared" si="125"/>
        <v>0</v>
      </c>
      <c r="H68" s="55">
        <f t="shared" si="125"/>
        <v>0</v>
      </c>
      <c r="I68" s="64">
        <f t="shared" si="125"/>
        <v>0</v>
      </c>
    </row>
    <row r="69" spans="1:9" x14ac:dyDescent="0.25">
      <c r="A69" s="12" t="e">
        <f t="shared" si="118"/>
        <v>#VALUE!</v>
      </c>
      <c r="B69">
        <f t="shared" ref="B69:C69" si="126">B60</f>
        <v>0</v>
      </c>
      <c r="C69" t="str">
        <f t="shared" si="126"/>
        <v/>
      </c>
      <c r="D69" s="63">
        <f t="shared" si="120"/>
        <v>0</v>
      </c>
      <c r="E69" s="54">
        <f t="shared" ref="E69:I69" si="127">IF(ISERROR(AE60),0,AE60)</f>
        <v>0</v>
      </c>
      <c r="F69" s="54">
        <f t="shared" si="127"/>
        <v>0</v>
      </c>
      <c r="G69" s="54">
        <f t="shared" si="127"/>
        <v>0</v>
      </c>
      <c r="H69" s="55">
        <f t="shared" si="127"/>
        <v>0</v>
      </c>
      <c r="I69" s="64">
        <f t="shared" si="127"/>
        <v>0</v>
      </c>
    </row>
    <row r="70" spans="1:9" ht="14.25" thickBot="1" x14ac:dyDescent="0.3">
      <c r="A70" s="12" t="e">
        <f t="shared" si="118"/>
        <v>#VALUE!</v>
      </c>
      <c r="B70">
        <f t="shared" ref="B70:C70" si="128">B61</f>
        <v>0</v>
      </c>
      <c r="C70" t="str">
        <f t="shared" si="128"/>
        <v/>
      </c>
      <c r="D70" s="65">
        <f t="shared" si="120"/>
        <v>0</v>
      </c>
      <c r="E70" s="66">
        <f t="shared" ref="E70:I70" si="129">IF(ISERROR(AE61),0,AE61)</f>
        <v>0</v>
      </c>
      <c r="F70" s="66">
        <f t="shared" si="129"/>
        <v>0</v>
      </c>
      <c r="G70" s="66">
        <f t="shared" si="129"/>
        <v>0</v>
      </c>
      <c r="H70" s="67">
        <f t="shared" si="129"/>
        <v>0</v>
      </c>
      <c r="I70" s="68">
        <f t="shared" si="129"/>
        <v>0</v>
      </c>
    </row>
    <row r="72" spans="1:9" ht="19.5" customHeight="1" x14ac:dyDescent="0.25">
      <c r="B72" s="89">
        <v>2</v>
      </c>
      <c r="C72" s="89">
        <v>3</v>
      </c>
      <c r="D72" s="89">
        <v>4</v>
      </c>
      <c r="E72" s="89">
        <v>5</v>
      </c>
      <c r="F72" s="89">
        <v>6</v>
      </c>
      <c r="G72" s="89">
        <v>7</v>
      </c>
      <c r="H72" s="89">
        <v>8</v>
      </c>
      <c r="I72" s="89">
        <v>9</v>
      </c>
    </row>
    <row r="73" spans="1:9" x14ac:dyDescent="0.25">
      <c r="A73" s="54">
        <v>1</v>
      </c>
      <c r="B73" s="54" t="e">
        <f>VLOOKUP($A73,Classfinal,B$72,FALSE)</f>
        <v>#N/A</v>
      </c>
      <c r="C73" s="54" t="e">
        <f t="shared" ref="B73:I78" si="130">VLOOKUP($A73,Classfinal,C$72,FALSE)</f>
        <v>#N/A</v>
      </c>
      <c r="D73" s="54" t="e">
        <f t="shared" si="130"/>
        <v>#N/A</v>
      </c>
      <c r="E73" s="54" t="e">
        <f t="shared" si="130"/>
        <v>#N/A</v>
      </c>
      <c r="F73" s="54" t="e">
        <f t="shared" si="130"/>
        <v>#N/A</v>
      </c>
      <c r="G73" s="54" t="e">
        <f t="shared" si="130"/>
        <v>#N/A</v>
      </c>
      <c r="H73" s="69" t="e">
        <f t="shared" si="130"/>
        <v>#N/A</v>
      </c>
      <c r="I73" s="69" t="e">
        <f t="shared" si="130"/>
        <v>#N/A</v>
      </c>
    </row>
    <row r="74" spans="1:9" x14ac:dyDescent="0.25">
      <c r="A74" s="54">
        <v>2</v>
      </c>
      <c r="B74" s="54" t="e">
        <f t="shared" si="130"/>
        <v>#N/A</v>
      </c>
      <c r="C74" s="54" t="e">
        <f t="shared" si="130"/>
        <v>#N/A</v>
      </c>
      <c r="D74" s="54" t="e">
        <f t="shared" si="130"/>
        <v>#N/A</v>
      </c>
      <c r="E74" s="54" t="e">
        <f t="shared" si="130"/>
        <v>#N/A</v>
      </c>
      <c r="F74" s="54" t="e">
        <f t="shared" si="130"/>
        <v>#N/A</v>
      </c>
      <c r="G74" s="54" t="e">
        <f t="shared" si="130"/>
        <v>#N/A</v>
      </c>
      <c r="H74" s="69" t="e">
        <f t="shared" si="130"/>
        <v>#N/A</v>
      </c>
      <c r="I74" s="69" t="e">
        <f t="shared" si="130"/>
        <v>#N/A</v>
      </c>
    </row>
    <row r="75" spans="1:9" x14ac:dyDescent="0.25">
      <c r="A75" s="54">
        <v>3</v>
      </c>
      <c r="B75" s="54" t="e">
        <f t="shared" si="130"/>
        <v>#N/A</v>
      </c>
      <c r="C75" s="54" t="e">
        <f t="shared" si="130"/>
        <v>#N/A</v>
      </c>
      <c r="D75" s="54" t="e">
        <f t="shared" si="130"/>
        <v>#N/A</v>
      </c>
      <c r="E75" s="54" t="e">
        <f t="shared" si="130"/>
        <v>#N/A</v>
      </c>
      <c r="F75" s="54" t="e">
        <f t="shared" si="130"/>
        <v>#N/A</v>
      </c>
      <c r="G75" s="54" t="e">
        <f t="shared" si="130"/>
        <v>#N/A</v>
      </c>
      <c r="H75" s="69" t="e">
        <f t="shared" si="130"/>
        <v>#N/A</v>
      </c>
      <c r="I75" s="69" t="e">
        <f t="shared" si="130"/>
        <v>#N/A</v>
      </c>
    </row>
    <row r="76" spans="1:9" x14ac:dyDescent="0.25">
      <c r="A76" s="54">
        <v>4</v>
      </c>
      <c r="B76" s="54" t="e">
        <f t="shared" si="130"/>
        <v>#N/A</v>
      </c>
      <c r="C76" s="54" t="e">
        <f t="shared" si="130"/>
        <v>#N/A</v>
      </c>
      <c r="D76" s="54" t="e">
        <f t="shared" si="130"/>
        <v>#N/A</v>
      </c>
      <c r="E76" s="54" t="e">
        <f t="shared" si="130"/>
        <v>#N/A</v>
      </c>
      <c r="F76" s="54" t="e">
        <f t="shared" si="130"/>
        <v>#N/A</v>
      </c>
      <c r="G76" s="54" t="e">
        <f t="shared" si="130"/>
        <v>#N/A</v>
      </c>
      <c r="H76" s="69" t="e">
        <f t="shared" si="130"/>
        <v>#N/A</v>
      </c>
      <c r="I76" s="69" t="e">
        <f t="shared" si="130"/>
        <v>#N/A</v>
      </c>
    </row>
    <row r="77" spans="1:9" x14ac:dyDescent="0.25">
      <c r="A77" s="54">
        <v>5</v>
      </c>
      <c r="B77" s="54" t="e">
        <f t="shared" si="130"/>
        <v>#N/A</v>
      </c>
      <c r="C77" s="54" t="e">
        <f t="shared" si="130"/>
        <v>#N/A</v>
      </c>
      <c r="D77" s="54" t="e">
        <f t="shared" si="130"/>
        <v>#N/A</v>
      </c>
      <c r="E77" s="54" t="e">
        <f t="shared" si="130"/>
        <v>#N/A</v>
      </c>
      <c r="F77" s="54" t="e">
        <f t="shared" si="130"/>
        <v>#N/A</v>
      </c>
      <c r="G77" s="54" t="e">
        <f t="shared" si="130"/>
        <v>#N/A</v>
      </c>
      <c r="H77" s="69" t="e">
        <f t="shared" si="130"/>
        <v>#N/A</v>
      </c>
      <c r="I77" s="69" t="e">
        <f t="shared" si="130"/>
        <v>#N/A</v>
      </c>
    </row>
    <row r="78" spans="1:9" x14ac:dyDescent="0.25">
      <c r="A78" s="54">
        <v>6</v>
      </c>
      <c r="B78" s="54" t="e">
        <f t="shared" si="130"/>
        <v>#N/A</v>
      </c>
      <c r="C78" s="54" t="e">
        <f t="shared" si="130"/>
        <v>#N/A</v>
      </c>
      <c r="D78" s="54" t="e">
        <f t="shared" si="130"/>
        <v>#N/A</v>
      </c>
      <c r="E78" s="54" t="e">
        <f t="shared" si="130"/>
        <v>#N/A</v>
      </c>
      <c r="F78" s="54" t="e">
        <f t="shared" si="130"/>
        <v>#N/A</v>
      </c>
      <c r="G78" s="54" t="e">
        <f t="shared" si="130"/>
        <v>#N/A</v>
      </c>
      <c r="H78" s="69" t="e">
        <f t="shared" si="130"/>
        <v>#N/A</v>
      </c>
      <c r="I78" s="69" t="e">
        <f t="shared" si="130"/>
        <v>#N/A</v>
      </c>
    </row>
    <row r="83" spans="1:10" x14ac:dyDescent="0.25">
      <c r="A83" s="409" t="s">
        <v>520</v>
      </c>
      <c r="B83" s="409"/>
      <c r="C83" s="409"/>
      <c r="D83" s="409"/>
      <c r="E83" s="409"/>
      <c r="F83" s="409"/>
      <c r="G83" s="409"/>
      <c r="H83" s="409"/>
      <c r="I83" s="409"/>
      <c r="J83" s="409"/>
    </row>
    <row r="84" spans="1:10" ht="15" x14ac:dyDescent="0.3">
      <c r="A84" s="88" t="e">
        <f>RANK(J84,$J$84:$J$86)</f>
        <v>#VALUE!</v>
      </c>
      <c r="B84" s="86">
        <f>B11</f>
        <v>0</v>
      </c>
      <c r="C84" s="86" t="str">
        <f>C11</f>
        <v/>
      </c>
      <c r="D84" s="54">
        <f>W11</f>
        <v>0</v>
      </c>
      <c r="E84" s="54">
        <f t="shared" ref="E84:I84" si="131">X11</f>
        <v>0</v>
      </c>
      <c r="F84" s="54">
        <f t="shared" si="131"/>
        <v>0</v>
      </c>
      <c r="G84" s="54">
        <f t="shared" si="131"/>
        <v>0</v>
      </c>
      <c r="H84" s="54">
        <f t="shared" si="131"/>
        <v>0</v>
      </c>
      <c r="I84" s="54" t="e">
        <f t="shared" si="131"/>
        <v>#VALUE!</v>
      </c>
      <c r="J84" s="90" t="e">
        <f>AD11</f>
        <v>#VALUE!</v>
      </c>
    </row>
    <row r="85" spans="1:10" ht="15" x14ac:dyDescent="0.3">
      <c r="A85" s="88" t="e">
        <f t="shared" ref="A85:A86" si="132">RANK(J85,$J$84:$J$86)</f>
        <v>#VALUE!</v>
      </c>
      <c r="B85" s="86">
        <f t="shared" ref="B85:C86" si="133">B12</f>
        <v>0</v>
      </c>
      <c r="C85" s="86" t="str">
        <f t="shared" si="133"/>
        <v/>
      </c>
      <c r="D85" s="54">
        <f t="shared" ref="D85:D86" si="134">W12</f>
        <v>0</v>
      </c>
      <c r="E85" s="54">
        <f t="shared" ref="E85:E86" si="135">X12</f>
        <v>0</v>
      </c>
      <c r="F85" s="54">
        <f t="shared" ref="F85:F86" si="136">Y12</f>
        <v>0</v>
      </c>
      <c r="G85" s="54">
        <f t="shared" ref="G85:G86" si="137">Z12</f>
        <v>0</v>
      </c>
      <c r="H85" s="54">
        <f t="shared" ref="H85:H86" si="138">AA12</f>
        <v>0</v>
      </c>
      <c r="I85" s="54" t="e">
        <f t="shared" ref="I85:I86" si="139">AB12</f>
        <v>#VALUE!</v>
      </c>
      <c r="J85" s="90" t="e">
        <f t="shared" ref="J85:J86" si="140">AD12</f>
        <v>#VALUE!</v>
      </c>
    </row>
    <row r="86" spans="1:10" ht="15" x14ac:dyDescent="0.3">
      <c r="A86" s="88" t="e">
        <f t="shared" si="132"/>
        <v>#VALUE!</v>
      </c>
      <c r="B86" s="86">
        <f t="shared" si="133"/>
        <v>0</v>
      </c>
      <c r="C86" s="86" t="str">
        <f t="shared" si="133"/>
        <v/>
      </c>
      <c r="D86" s="54">
        <f t="shared" si="134"/>
        <v>0</v>
      </c>
      <c r="E86" s="54">
        <f t="shared" si="135"/>
        <v>0</v>
      </c>
      <c r="F86" s="54">
        <f t="shared" si="136"/>
        <v>0</v>
      </c>
      <c r="G86" s="54">
        <f t="shared" si="137"/>
        <v>0</v>
      </c>
      <c r="H86" s="54">
        <f t="shared" si="138"/>
        <v>0</v>
      </c>
      <c r="I86" s="54" t="e">
        <f t="shared" si="139"/>
        <v>#VALUE!</v>
      </c>
      <c r="J86" s="90" t="e">
        <f t="shared" si="140"/>
        <v>#VALUE!</v>
      </c>
    </row>
    <row r="87" spans="1:10" x14ac:dyDescent="0.25">
      <c r="A87" s="409" t="s">
        <v>521</v>
      </c>
      <c r="B87" s="409"/>
      <c r="C87" s="409"/>
      <c r="D87" s="409"/>
      <c r="E87" s="409"/>
      <c r="F87" s="409"/>
      <c r="G87" s="409"/>
      <c r="H87" s="409"/>
      <c r="I87" s="409"/>
      <c r="J87" s="409"/>
    </row>
    <row r="88" spans="1:10" ht="15" x14ac:dyDescent="0.3">
      <c r="A88" s="88" t="e">
        <f>RANK(J88,$J$88:$J$90)</f>
        <v>#VALUE!</v>
      </c>
      <c r="B88" s="86">
        <f>B14</f>
        <v>0</v>
      </c>
      <c r="C88" s="86" t="str">
        <f>C14</f>
        <v/>
      </c>
      <c r="D88" s="86">
        <f>W14</f>
        <v>0</v>
      </c>
      <c r="E88" s="86">
        <f t="shared" ref="E88:I88" si="141">X14</f>
        <v>0</v>
      </c>
      <c r="F88" s="86">
        <f t="shared" si="141"/>
        <v>0</v>
      </c>
      <c r="G88" s="86">
        <f t="shared" si="141"/>
        <v>0</v>
      </c>
      <c r="H88" s="86">
        <f t="shared" si="141"/>
        <v>0</v>
      </c>
      <c r="I88" s="86" t="e">
        <f t="shared" si="141"/>
        <v>#VALUE!</v>
      </c>
      <c r="J88" s="90" t="e">
        <f>AD14</f>
        <v>#VALUE!</v>
      </c>
    </row>
    <row r="89" spans="1:10" ht="15" x14ac:dyDescent="0.3">
      <c r="A89" s="88" t="e">
        <f t="shared" ref="A89:A90" si="142">RANK(J89,$J$88:$J$90)</f>
        <v>#VALUE!</v>
      </c>
      <c r="B89" s="86">
        <f t="shared" ref="B89:C89" si="143">B15</f>
        <v>0</v>
      </c>
      <c r="C89" s="86" t="str">
        <f t="shared" si="143"/>
        <v/>
      </c>
      <c r="D89" s="86">
        <f t="shared" ref="D89:D90" si="144">W15</f>
        <v>0</v>
      </c>
      <c r="E89" s="86">
        <f t="shared" ref="E89:E90" si="145">X15</f>
        <v>0</v>
      </c>
      <c r="F89" s="86">
        <f t="shared" ref="F89:F90" si="146">Y15</f>
        <v>0</v>
      </c>
      <c r="G89" s="86">
        <f t="shared" ref="G89:G90" si="147">Z15</f>
        <v>0</v>
      </c>
      <c r="H89" s="86">
        <f t="shared" ref="H89:H90" si="148">AA15</f>
        <v>0</v>
      </c>
      <c r="I89" s="86" t="e">
        <f t="shared" ref="I89:I90" si="149">AB15</f>
        <v>#VALUE!</v>
      </c>
      <c r="J89" s="90" t="e">
        <f t="shared" ref="J89:J90" si="150">AD15</f>
        <v>#VALUE!</v>
      </c>
    </row>
    <row r="90" spans="1:10" ht="15" x14ac:dyDescent="0.3">
      <c r="A90" s="88" t="e">
        <f t="shared" si="142"/>
        <v>#VALUE!</v>
      </c>
      <c r="B90" s="86">
        <f t="shared" ref="B90:C90" si="151">B16</f>
        <v>0</v>
      </c>
      <c r="C90" s="86" t="str">
        <f t="shared" si="151"/>
        <v/>
      </c>
      <c r="D90" s="86">
        <f t="shared" si="144"/>
        <v>0</v>
      </c>
      <c r="E90" s="86">
        <f t="shared" si="145"/>
        <v>0</v>
      </c>
      <c r="F90" s="86">
        <f t="shared" si="146"/>
        <v>0</v>
      </c>
      <c r="G90" s="86">
        <f t="shared" si="147"/>
        <v>0</v>
      </c>
      <c r="H90" s="86">
        <f t="shared" si="148"/>
        <v>0</v>
      </c>
      <c r="I90" s="86" t="e">
        <f t="shared" si="149"/>
        <v>#VALUE!</v>
      </c>
      <c r="J90" s="90" t="e">
        <f t="shared" si="150"/>
        <v>#VALUE!</v>
      </c>
    </row>
  </sheetData>
  <mergeCells count="13">
    <mergeCell ref="V55:AA55"/>
    <mergeCell ref="A83:J83"/>
    <mergeCell ref="A87:J87"/>
    <mergeCell ref="D55:I55"/>
    <mergeCell ref="J55:O55"/>
    <mergeCell ref="P55:U55"/>
    <mergeCell ref="C18:J18"/>
    <mergeCell ref="D1:I1"/>
    <mergeCell ref="J1:O1"/>
    <mergeCell ref="P1:U1"/>
    <mergeCell ref="D10:I10"/>
    <mergeCell ref="J10:O10"/>
    <mergeCell ref="P10:U10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4"/>
  <sheetViews>
    <sheetView zoomScale="65" zoomScaleNormal="65" workbookViewId="0">
      <pane ySplit="4" topLeftCell="A5" activePane="bottomLeft" state="frozen"/>
      <selection pane="bottomLeft" sqref="A1:T1"/>
    </sheetView>
  </sheetViews>
  <sheetFormatPr baseColWidth="10" defaultRowHeight="14.25" x14ac:dyDescent="0.25"/>
  <cols>
    <col min="1" max="1" width="10.7109375" style="1" customWidth="1"/>
    <col min="2" max="2" width="30.7109375" style="7" customWidth="1"/>
    <col min="3" max="3" width="26.7109375" style="1" customWidth="1"/>
    <col min="4" max="4" width="8.140625" style="1" bestFit="1" customWidth="1"/>
    <col min="5" max="5" width="12.7109375" style="1" customWidth="1"/>
    <col min="6" max="6" width="10.7109375" style="8" customWidth="1"/>
    <col min="7" max="7" width="13.7109375" style="8" customWidth="1"/>
    <col min="8" max="8" width="10.7109375" style="9" customWidth="1"/>
    <col min="9" max="9" width="12.7109375" style="1" customWidth="1"/>
    <col min="10" max="10" width="10.7109375" style="8" customWidth="1"/>
    <col min="11" max="11" width="13.7109375" style="8" customWidth="1"/>
    <col min="12" max="12" width="10.7109375" style="9" customWidth="1"/>
    <col min="13" max="13" width="12.7109375" style="9" customWidth="1"/>
    <col min="14" max="14" width="10.7109375" style="8" customWidth="1"/>
    <col min="15" max="15" width="13.7109375" style="8" customWidth="1"/>
    <col min="16" max="16" width="10.7109375" style="9" customWidth="1"/>
    <col min="17" max="17" width="12.7109375" style="9" customWidth="1"/>
    <col min="18" max="18" width="10.7109375" style="8" customWidth="1"/>
    <col min="19" max="19" width="13.7109375" style="8" customWidth="1"/>
    <col min="20" max="20" width="10.7109375" style="9" customWidth="1"/>
    <col min="21" max="16384" width="11.42578125" style="1"/>
  </cols>
  <sheetData>
    <row r="1" spans="1:20" ht="39.950000000000003" customHeight="1" x14ac:dyDescent="0.25">
      <c r="A1" s="416" t="s">
        <v>809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</row>
    <row r="2" spans="1:20" ht="39.950000000000003" customHeight="1" x14ac:dyDescent="0.25">
      <c r="A2" s="415" t="s">
        <v>76</v>
      </c>
      <c r="B2" s="415" t="s">
        <v>77</v>
      </c>
      <c r="C2" s="415" t="s">
        <v>78</v>
      </c>
      <c r="D2" s="415" t="s">
        <v>79</v>
      </c>
      <c r="E2" s="415" t="s">
        <v>37</v>
      </c>
      <c r="F2" s="415"/>
      <c r="G2" s="415"/>
      <c r="H2" s="415"/>
      <c r="I2" s="415" t="s">
        <v>9</v>
      </c>
      <c r="J2" s="415"/>
      <c r="K2" s="415"/>
      <c r="L2" s="415"/>
      <c r="M2" s="415" t="s">
        <v>80</v>
      </c>
      <c r="N2" s="415"/>
      <c r="O2" s="415"/>
      <c r="P2" s="415"/>
      <c r="Q2" s="415" t="s">
        <v>43</v>
      </c>
      <c r="R2" s="415"/>
      <c r="S2" s="415"/>
      <c r="T2" s="415"/>
    </row>
    <row r="3" spans="1:20" ht="39.950000000000003" customHeight="1" x14ac:dyDescent="0.25">
      <c r="A3" s="415"/>
      <c r="B3" s="415"/>
      <c r="C3" s="415"/>
      <c r="D3" s="415"/>
      <c r="E3" s="415" t="s">
        <v>11</v>
      </c>
      <c r="F3" s="415" t="s">
        <v>81</v>
      </c>
      <c r="G3" s="415"/>
      <c r="H3" s="415"/>
      <c r="I3" s="415" t="s">
        <v>11</v>
      </c>
      <c r="J3" s="415" t="s">
        <v>81</v>
      </c>
      <c r="K3" s="415"/>
      <c r="L3" s="415"/>
      <c r="M3" s="415" t="s">
        <v>11</v>
      </c>
      <c r="N3" s="415" t="s">
        <v>81</v>
      </c>
      <c r="O3" s="415"/>
      <c r="P3" s="415"/>
      <c r="Q3" s="415" t="s">
        <v>11</v>
      </c>
      <c r="R3" s="415" t="s">
        <v>81</v>
      </c>
      <c r="S3" s="415"/>
      <c r="T3" s="415"/>
    </row>
    <row r="4" spans="1:20" ht="39.950000000000003" customHeight="1" x14ac:dyDescent="0.25">
      <c r="A4" s="415"/>
      <c r="B4" s="415"/>
      <c r="C4" s="415"/>
      <c r="D4" s="415"/>
      <c r="E4" s="415"/>
      <c r="F4" s="2" t="s">
        <v>82</v>
      </c>
      <c r="G4" s="2" t="s">
        <v>83</v>
      </c>
      <c r="H4" s="3" t="s">
        <v>84</v>
      </c>
      <c r="I4" s="415"/>
      <c r="J4" s="2" t="s">
        <v>82</v>
      </c>
      <c r="K4" s="2" t="s">
        <v>83</v>
      </c>
      <c r="L4" s="3" t="s">
        <v>84</v>
      </c>
      <c r="M4" s="415"/>
      <c r="N4" s="2" t="s">
        <v>82</v>
      </c>
      <c r="O4" s="2" t="s">
        <v>83</v>
      </c>
      <c r="P4" s="3" t="s">
        <v>84</v>
      </c>
      <c r="Q4" s="415"/>
      <c r="R4" s="2" t="s">
        <v>82</v>
      </c>
      <c r="S4" s="2" t="s">
        <v>83</v>
      </c>
      <c r="T4" s="3" t="s">
        <v>84</v>
      </c>
    </row>
    <row r="5" spans="1:20" ht="39.950000000000003" customHeight="1" x14ac:dyDescent="0.25">
      <c r="A5" s="273" t="s">
        <v>665</v>
      </c>
      <c r="B5" s="257" t="s">
        <v>666</v>
      </c>
      <c r="C5" s="278" t="s">
        <v>127</v>
      </c>
      <c r="D5" s="278">
        <v>17026</v>
      </c>
      <c r="E5" s="278" t="s">
        <v>636</v>
      </c>
      <c r="F5" s="2" t="s">
        <v>540</v>
      </c>
      <c r="G5" s="2">
        <v>9.9999999999999995E-7</v>
      </c>
      <c r="H5" s="274">
        <v>0</v>
      </c>
      <c r="I5" s="278" t="s">
        <v>636</v>
      </c>
      <c r="J5" s="2" t="s">
        <v>540</v>
      </c>
      <c r="K5" s="2">
        <v>9.9999999999999995E-7</v>
      </c>
      <c r="L5" s="274">
        <v>0</v>
      </c>
      <c r="M5" s="278" t="s">
        <v>636</v>
      </c>
      <c r="N5" s="2" t="s">
        <v>540</v>
      </c>
      <c r="O5" s="2">
        <v>9.9999999999999995E-7</v>
      </c>
      <c r="P5" s="274">
        <v>0</v>
      </c>
      <c r="Q5" s="278" t="s">
        <v>636</v>
      </c>
      <c r="R5" s="2" t="s">
        <v>540</v>
      </c>
      <c r="S5" s="2">
        <v>9.9999999999999995E-7</v>
      </c>
      <c r="T5" s="274">
        <v>0</v>
      </c>
    </row>
    <row r="6" spans="1:20" ht="39.950000000000003" customHeight="1" x14ac:dyDescent="0.25">
      <c r="A6" s="273" t="s">
        <v>667</v>
      </c>
      <c r="B6" s="257" t="s">
        <v>668</v>
      </c>
      <c r="C6" s="278" t="s">
        <v>127</v>
      </c>
      <c r="D6" s="278">
        <v>17026</v>
      </c>
      <c r="E6" s="278" t="s">
        <v>636</v>
      </c>
      <c r="F6" s="2" t="s">
        <v>540</v>
      </c>
      <c r="G6" s="2">
        <v>9.0000000000000002E-6</v>
      </c>
      <c r="H6" s="274">
        <v>0</v>
      </c>
      <c r="I6" s="278" t="s">
        <v>636</v>
      </c>
      <c r="J6" s="2" t="s">
        <v>540</v>
      </c>
      <c r="K6" s="2">
        <v>1.1E-5</v>
      </c>
      <c r="L6" s="274">
        <v>0</v>
      </c>
      <c r="M6" s="278" t="s">
        <v>636</v>
      </c>
      <c r="N6" s="2" t="s">
        <v>540</v>
      </c>
      <c r="O6" s="2">
        <v>1.0000000000000001E-5</v>
      </c>
      <c r="P6" s="274">
        <v>0</v>
      </c>
      <c r="Q6" s="278" t="s">
        <v>636</v>
      </c>
      <c r="R6" s="2" t="s">
        <v>540</v>
      </c>
      <c r="S6" s="2">
        <v>1.0000000000000001E-5</v>
      </c>
      <c r="T6" s="274">
        <v>0</v>
      </c>
    </row>
    <row r="7" spans="1:20" ht="39.950000000000003" customHeight="1" x14ac:dyDescent="0.25">
      <c r="A7" s="273" t="s">
        <v>669</v>
      </c>
      <c r="B7" s="257" t="s">
        <v>670</v>
      </c>
      <c r="C7" s="278" t="s">
        <v>127</v>
      </c>
      <c r="D7" s="278">
        <v>17026</v>
      </c>
      <c r="E7" s="278" t="s">
        <v>636</v>
      </c>
      <c r="F7" s="2" t="s">
        <v>540</v>
      </c>
      <c r="G7" s="2">
        <v>1.9000000000000001E-5</v>
      </c>
      <c r="H7" s="274">
        <v>0</v>
      </c>
      <c r="I7" s="278" t="s">
        <v>636</v>
      </c>
      <c r="J7" s="2" t="s">
        <v>540</v>
      </c>
      <c r="K7" s="2">
        <v>2.5999999999999998E-5</v>
      </c>
      <c r="L7" s="274">
        <v>0</v>
      </c>
      <c r="M7" s="278" t="s">
        <v>636</v>
      </c>
      <c r="N7" s="2" t="s">
        <v>540</v>
      </c>
      <c r="O7" s="2">
        <v>2.0999999999999999E-5</v>
      </c>
      <c r="P7" s="274">
        <v>0</v>
      </c>
      <c r="Q7" s="278" t="s">
        <v>636</v>
      </c>
      <c r="R7" s="2" t="s">
        <v>540</v>
      </c>
      <c r="S7" s="2">
        <v>2.0999999999999999E-5</v>
      </c>
      <c r="T7" s="274">
        <v>0</v>
      </c>
    </row>
    <row r="8" spans="1:20" ht="39.950000000000003" customHeight="1" x14ac:dyDescent="0.25">
      <c r="A8" s="273" t="s">
        <v>133</v>
      </c>
      <c r="B8" s="257" t="s">
        <v>134</v>
      </c>
      <c r="C8" s="278" t="s">
        <v>127</v>
      </c>
      <c r="D8" s="278">
        <v>17026</v>
      </c>
      <c r="E8" s="278" t="s">
        <v>640</v>
      </c>
      <c r="F8" s="2">
        <v>2.6374999999999997</v>
      </c>
      <c r="G8" s="2">
        <v>2.6412213740458017</v>
      </c>
      <c r="H8" s="274">
        <v>2023</v>
      </c>
      <c r="I8" s="278" t="s">
        <v>639</v>
      </c>
      <c r="J8" s="2">
        <v>2.8499999999999996</v>
      </c>
      <c r="K8" s="2">
        <v>2.8571428571428572</v>
      </c>
      <c r="L8" s="274">
        <v>2018</v>
      </c>
      <c r="M8" s="278" t="s">
        <v>642</v>
      </c>
      <c r="N8" s="2">
        <v>2</v>
      </c>
      <c r="O8" s="2">
        <v>2</v>
      </c>
      <c r="P8" s="274">
        <v>2018</v>
      </c>
      <c r="Q8" s="278" t="s">
        <v>642</v>
      </c>
      <c r="R8" s="2">
        <v>0.413953488372093</v>
      </c>
      <c r="S8" s="2">
        <v>0.41185173397878144</v>
      </c>
      <c r="T8" s="274">
        <v>2023</v>
      </c>
    </row>
    <row r="9" spans="1:20" ht="39.950000000000003" customHeight="1" x14ac:dyDescent="0.25">
      <c r="A9" s="273" t="s">
        <v>144</v>
      </c>
      <c r="B9" s="257" t="s">
        <v>145</v>
      </c>
      <c r="C9" s="278" t="s">
        <v>127</v>
      </c>
      <c r="D9" s="278">
        <v>17026</v>
      </c>
      <c r="E9" s="278" t="s">
        <v>638</v>
      </c>
      <c r="F9" s="2">
        <v>1.5999999999999999</v>
      </c>
      <c r="G9" s="2">
        <v>1.6070110701107012</v>
      </c>
      <c r="H9" s="274">
        <v>2023</v>
      </c>
      <c r="I9" s="278" t="s">
        <v>636</v>
      </c>
      <c r="J9" s="2" t="s">
        <v>540</v>
      </c>
      <c r="K9" s="2">
        <v>3.6000000000000001E-5</v>
      </c>
      <c r="L9" s="274">
        <v>0</v>
      </c>
      <c r="M9" s="278" t="s">
        <v>640</v>
      </c>
      <c r="N9" s="2">
        <v>0.96629213483146059</v>
      </c>
      <c r="O9" s="2">
        <v>0.96753246753246758</v>
      </c>
      <c r="P9" s="274">
        <v>2023</v>
      </c>
      <c r="Q9" s="278" t="s">
        <v>639</v>
      </c>
      <c r="R9" s="2">
        <v>0.28372093023255812</v>
      </c>
      <c r="S9" s="2">
        <v>0.28447032880042972</v>
      </c>
      <c r="T9" s="274">
        <v>2023</v>
      </c>
    </row>
    <row r="10" spans="1:20" ht="39.950000000000003" customHeight="1" x14ac:dyDescent="0.25">
      <c r="A10" s="273" t="s">
        <v>156</v>
      </c>
      <c r="B10" s="257" t="s">
        <v>157</v>
      </c>
      <c r="C10" s="278" t="s">
        <v>127</v>
      </c>
      <c r="D10" s="278">
        <v>17026</v>
      </c>
      <c r="E10" s="278" t="s">
        <v>641</v>
      </c>
      <c r="F10" s="2">
        <v>35</v>
      </c>
      <c r="G10" s="2">
        <v>35</v>
      </c>
      <c r="H10" s="274">
        <v>2023</v>
      </c>
      <c r="I10" s="278" t="s">
        <v>641</v>
      </c>
      <c r="J10" s="2">
        <v>29.61</v>
      </c>
      <c r="K10" s="2">
        <v>29.617977528089888</v>
      </c>
      <c r="L10" s="274">
        <v>2023</v>
      </c>
      <c r="M10" s="278" t="s">
        <v>641</v>
      </c>
      <c r="N10" s="2">
        <v>4.8</v>
      </c>
      <c r="O10" s="2">
        <v>4.8089171974522289</v>
      </c>
      <c r="P10" s="274">
        <v>2023</v>
      </c>
      <c r="Q10" s="278" t="s">
        <v>643</v>
      </c>
      <c r="R10" s="2">
        <v>0.628</v>
      </c>
      <c r="S10" s="2">
        <v>0.62652526839486777</v>
      </c>
      <c r="T10" s="274">
        <v>2023</v>
      </c>
    </row>
    <row r="11" spans="1:20" ht="39.950000000000003" customHeight="1" x14ac:dyDescent="0.25">
      <c r="A11" s="273" t="s">
        <v>168</v>
      </c>
      <c r="B11" s="257" t="s">
        <v>169</v>
      </c>
      <c r="C11" s="278" t="s">
        <v>127</v>
      </c>
      <c r="D11" s="278">
        <v>17026</v>
      </c>
      <c r="E11" s="278" t="s">
        <v>637</v>
      </c>
      <c r="F11" s="2">
        <v>0.52499999999999991</v>
      </c>
      <c r="G11" s="2">
        <v>0.52900232018561488</v>
      </c>
      <c r="H11" s="274">
        <v>2023</v>
      </c>
      <c r="I11" s="278" t="s">
        <v>636</v>
      </c>
      <c r="J11" s="2" t="s">
        <v>540</v>
      </c>
      <c r="K11" s="2">
        <v>4.6999999999999997E-5</v>
      </c>
      <c r="L11" s="274">
        <v>0</v>
      </c>
      <c r="M11" s="278" t="s">
        <v>636</v>
      </c>
      <c r="N11" s="2" t="s">
        <v>540</v>
      </c>
      <c r="O11" s="2">
        <v>3.4E-5</v>
      </c>
      <c r="P11" s="274">
        <v>0</v>
      </c>
      <c r="Q11" s="278" t="s">
        <v>636</v>
      </c>
      <c r="R11" s="2" t="s">
        <v>540</v>
      </c>
      <c r="S11" s="2">
        <v>3.1000000000000001E-5</v>
      </c>
      <c r="T11" s="274">
        <v>0</v>
      </c>
    </row>
    <row r="12" spans="1:20" ht="39.950000000000003" customHeight="1" x14ac:dyDescent="0.25">
      <c r="A12" s="273" t="s">
        <v>671</v>
      </c>
      <c r="B12" s="257" t="s">
        <v>672</v>
      </c>
      <c r="C12" s="278" t="s">
        <v>127</v>
      </c>
      <c r="D12" s="278">
        <v>17026</v>
      </c>
      <c r="E12" s="278" t="s">
        <v>636</v>
      </c>
      <c r="F12" s="2" t="s">
        <v>540</v>
      </c>
      <c r="G12" s="2">
        <v>3.1000000000000001E-5</v>
      </c>
      <c r="H12" s="274">
        <v>0</v>
      </c>
      <c r="I12" s="278" t="s">
        <v>636</v>
      </c>
      <c r="J12" s="2" t="s">
        <v>540</v>
      </c>
      <c r="K12" s="2">
        <v>5.0000000000000002E-5</v>
      </c>
      <c r="L12" s="274">
        <v>0</v>
      </c>
      <c r="M12" s="278" t="s">
        <v>636</v>
      </c>
      <c r="N12" s="2" t="s">
        <v>540</v>
      </c>
      <c r="O12" s="2">
        <v>3.6000000000000001E-5</v>
      </c>
      <c r="P12" s="274">
        <v>0</v>
      </c>
      <c r="Q12" s="278" t="s">
        <v>636</v>
      </c>
      <c r="R12" s="2" t="s">
        <v>540</v>
      </c>
      <c r="S12" s="2">
        <v>3.4E-5</v>
      </c>
      <c r="T12" s="274">
        <v>0</v>
      </c>
    </row>
    <row r="13" spans="1:20" ht="39.950000000000003" customHeight="1" x14ac:dyDescent="0.25">
      <c r="A13" s="273" t="s">
        <v>185</v>
      </c>
      <c r="B13" s="257" t="s">
        <v>186</v>
      </c>
      <c r="C13" s="278" t="s">
        <v>127</v>
      </c>
      <c r="D13" s="278">
        <v>17026</v>
      </c>
      <c r="E13" s="278" t="s">
        <v>639</v>
      </c>
      <c r="F13" s="2">
        <v>4.3375000000000004</v>
      </c>
      <c r="G13" s="2">
        <v>4.3490990990990994</v>
      </c>
      <c r="H13" s="274">
        <v>2023</v>
      </c>
      <c r="I13" s="278" t="s">
        <v>642</v>
      </c>
      <c r="J13" s="2">
        <v>3.6375000000000002</v>
      </c>
      <c r="K13" s="2">
        <v>3.6401515151515151</v>
      </c>
      <c r="L13" s="274">
        <v>2023</v>
      </c>
      <c r="M13" s="278" t="s">
        <v>639</v>
      </c>
      <c r="N13" s="2">
        <v>1.6629213483146068</v>
      </c>
      <c r="O13" s="2">
        <v>1.6639999999999999</v>
      </c>
      <c r="P13" s="274">
        <v>2023</v>
      </c>
      <c r="Q13" s="278" t="s">
        <v>642</v>
      </c>
      <c r="R13" s="2">
        <v>0.3848837209302326</v>
      </c>
      <c r="S13" s="2">
        <v>0.38068913969653934</v>
      </c>
      <c r="T13" s="274">
        <v>2023</v>
      </c>
    </row>
    <row r="14" spans="1:20" ht="39.950000000000003" customHeight="1" x14ac:dyDescent="0.25">
      <c r="A14" s="273" t="s">
        <v>673</v>
      </c>
      <c r="B14" s="257" t="s">
        <v>674</v>
      </c>
      <c r="C14" s="278" t="s">
        <v>127</v>
      </c>
      <c r="D14" s="278">
        <v>17026</v>
      </c>
      <c r="E14" s="278" t="s">
        <v>636</v>
      </c>
      <c r="F14" s="2" t="s">
        <v>540</v>
      </c>
      <c r="G14" s="2">
        <v>3.4E-5</v>
      </c>
      <c r="H14" s="274">
        <v>0</v>
      </c>
      <c r="I14" s="278" t="s">
        <v>636</v>
      </c>
      <c r="J14" s="2" t="s">
        <v>540</v>
      </c>
      <c r="K14" s="2">
        <v>5.8E-5</v>
      </c>
      <c r="L14" s="274">
        <v>0</v>
      </c>
      <c r="M14" s="278" t="s">
        <v>636</v>
      </c>
      <c r="N14" s="2" t="s">
        <v>540</v>
      </c>
      <c r="O14" s="2">
        <v>3.8000000000000002E-5</v>
      </c>
      <c r="P14" s="274">
        <v>0</v>
      </c>
      <c r="Q14" s="278" t="s">
        <v>636</v>
      </c>
      <c r="R14" s="2" t="s">
        <v>540</v>
      </c>
      <c r="S14" s="2">
        <v>3.8000000000000002E-5</v>
      </c>
      <c r="T14" s="274">
        <v>0</v>
      </c>
    </row>
    <row r="15" spans="1:20" ht="39.950000000000003" customHeight="1" x14ac:dyDescent="0.25">
      <c r="A15" s="273" t="s">
        <v>648</v>
      </c>
      <c r="B15" s="257" t="s">
        <v>675</v>
      </c>
      <c r="C15" s="278" t="s">
        <v>127</v>
      </c>
      <c r="D15" s="278">
        <v>17026</v>
      </c>
      <c r="E15" s="278" t="s">
        <v>637</v>
      </c>
      <c r="F15" s="2">
        <v>0.72499999999999987</v>
      </c>
      <c r="G15" s="2">
        <v>0.72943722943722944</v>
      </c>
      <c r="H15" s="274">
        <v>2023</v>
      </c>
      <c r="I15" s="278" t="s">
        <v>636</v>
      </c>
      <c r="J15" s="2" t="s">
        <v>540</v>
      </c>
      <c r="K15" s="2">
        <v>5.8999999999999998E-5</v>
      </c>
      <c r="L15" s="274">
        <v>0</v>
      </c>
      <c r="M15" s="278" t="s">
        <v>640</v>
      </c>
      <c r="N15" s="2" t="s">
        <v>540</v>
      </c>
      <c r="O15" s="2">
        <v>0.66700000000000004</v>
      </c>
      <c r="P15" s="274">
        <v>0</v>
      </c>
      <c r="Q15" s="278" t="s">
        <v>639</v>
      </c>
      <c r="R15" s="2">
        <v>0.254</v>
      </c>
      <c r="S15" s="2">
        <v>0.25396825396825395</v>
      </c>
      <c r="T15" s="274">
        <v>2024</v>
      </c>
    </row>
    <row r="16" spans="1:20" ht="39.950000000000003" customHeight="1" x14ac:dyDescent="0.25">
      <c r="A16" s="273" t="s">
        <v>205</v>
      </c>
      <c r="B16" s="257" t="s">
        <v>206</v>
      </c>
      <c r="C16" s="278" t="s">
        <v>127</v>
      </c>
      <c r="D16" s="278">
        <v>17026</v>
      </c>
      <c r="E16" s="278" t="s">
        <v>637</v>
      </c>
      <c r="F16" s="2">
        <v>0.79999999999999993</v>
      </c>
      <c r="G16" s="2">
        <v>0.80781758957654726</v>
      </c>
      <c r="H16" s="274">
        <v>2023</v>
      </c>
      <c r="I16" s="278" t="s">
        <v>636</v>
      </c>
      <c r="J16" s="2" t="s">
        <v>540</v>
      </c>
      <c r="K16" s="2">
        <v>6.8999999999999997E-5</v>
      </c>
      <c r="L16" s="274">
        <v>0</v>
      </c>
      <c r="M16" s="278" t="s">
        <v>640</v>
      </c>
      <c r="N16" s="2">
        <v>0.5730337078651685</v>
      </c>
      <c r="O16" s="2">
        <v>0.5748792270531401</v>
      </c>
      <c r="P16" s="274">
        <v>2023</v>
      </c>
      <c r="Q16" s="278" t="s">
        <v>636</v>
      </c>
      <c r="R16" s="2" t="s">
        <v>540</v>
      </c>
      <c r="S16" s="2">
        <v>4.8000000000000001E-5</v>
      </c>
      <c r="T16" s="274">
        <v>0</v>
      </c>
    </row>
    <row r="17" spans="1:20" ht="39.950000000000003" customHeight="1" x14ac:dyDescent="0.25">
      <c r="A17" s="273" t="s">
        <v>219</v>
      </c>
      <c r="B17" s="257" t="s">
        <v>220</v>
      </c>
      <c r="C17" s="278" t="s">
        <v>127</v>
      </c>
      <c r="D17" s="278">
        <v>17026</v>
      </c>
      <c r="E17" s="278" t="s">
        <v>638</v>
      </c>
      <c r="F17" s="2">
        <v>1.3875</v>
      </c>
      <c r="G17" s="2">
        <v>1.3978494623655915</v>
      </c>
      <c r="H17" s="274">
        <v>2022</v>
      </c>
      <c r="I17" s="278" t="s">
        <v>636</v>
      </c>
      <c r="J17" s="2" t="s">
        <v>540</v>
      </c>
      <c r="K17" s="2">
        <v>7.7000000000000001E-5</v>
      </c>
      <c r="L17" s="274">
        <v>0</v>
      </c>
      <c r="M17" s="278" t="s">
        <v>640</v>
      </c>
      <c r="N17" s="2">
        <v>0.8089887640449438</v>
      </c>
      <c r="O17" s="2">
        <v>0.81692573402417967</v>
      </c>
      <c r="P17" s="274">
        <v>2023</v>
      </c>
      <c r="Q17" s="278" t="s">
        <v>639</v>
      </c>
      <c r="R17" s="2">
        <v>0.26744186046511631</v>
      </c>
      <c r="S17" s="2">
        <v>0.26804123711340205</v>
      </c>
      <c r="T17" s="274">
        <v>2023</v>
      </c>
    </row>
    <row r="18" spans="1:20" ht="39.950000000000003" customHeight="1" x14ac:dyDescent="0.25">
      <c r="A18" s="273" t="s">
        <v>676</v>
      </c>
      <c r="B18" s="257" t="s">
        <v>677</v>
      </c>
      <c r="C18" s="278" t="s">
        <v>127</v>
      </c>
      <c r="D18" s="278">
        <v>17026</v>
      </c>
      <c r="E18" s="278" t="s">
        <v>636</v>
      </c>
      <c r="F18" s="2" t="s">
        <v>540</v>
      </c>
      <c r="G18" s="2">
        <v>4.3000000000000002E-5</v>
      </c>
      <c r="H18" s="274">
        <v>0</v>
      </c>
      <c r="I18" s="278" t="s">
        <v>636</v>
      </c>
      <c r="J18" s="2" t="s">
        <v>540</v>
      </c>
      <c r="K18" s="2">
        <v>8.7000000000000001E-5</v>
      </c>
      <c r="L18" s="274">
        <v>0</v>
      </c>
      <c r="M18" s="278" t="s">
        <v>636</v>
      </c>
      <c r="N18" s="2" t="s">
        <v>540</v>
      </c>
      <c r="O18" s="2">
        <v>4.8999999999999998E-5</v>
      </c>
      <c r="P18" s="274">
        <v>0</v>
      </c>
      <c r="Q18" s="278" t="s">
        <v>636</v>
      </c>
      <c r="R18" s="2" t="s">
        <v>540</v>
      </c>
      <c r="S18" s="2">
        <v>5.7000000000000003E-5</v>
      </c>
      <c r="T18" s="274">
        <v>0</v>
      </c>
    </row>
    <row r="19" spans="1:20" ht="39.950000000000003" customHeight="1" x14ac:dyDescent="0.25">
      <c r="A19" s="273" t="s">
        <v>240</v>
      </c>
      <c r="B19" s="257" t="s">
        <v>241</v>
      </c>
      <c r="C19" s="278" t="s">
        <v>127</v>
      </c>
      <c r="D19" s="278">
        <v>17026</v>
      </c>
      <c r="E19" s="278" t="s">
        <v>640</v>
      </c>
      <c r="F19" s="2">
        <v>3.5999999999999996</v>
      </c>
      <c r="G19" s="2">
        <v>3.6086956521739131</v>
      </c>
      <c r="H19" s="274">
        <v>2016</v>
      </c>
      <c r="I19" s="278" t="s">
        <v>639</v>
      </c>
      <c r="J19" s="2">
        <v>1.925</v>
      </c>
      <c r="K19" s="2">
        <v>1.9278350515463918</v>
      </c>
      <c r="L19" s="274">
        <v>2013</v>
      </c>
      <c r="M19" s="278" t="s">
        <v>639</v>
      </c>
      <c r="N19" s="2">
        <v>1.2359550561797754</v>
      </c>
      <c r="O19" s="2">
        <v>1.2419354838709677</v>
      </c>
      <c r="P19" s="274">
        <v>2015</v>
      </c>
      <c r="Q19" s="278" t="s">
        <v>636</v>
      </c>
      <c r="R19" s="2" t="s">
        <v>540</v>
      </c>
      <c r="S19" s="2">
        <v>5.8999999999999998E-5</v>
      </c>
      <c r="T19" s="274">
        <v>0</v>
      </c>
    </row>
    <row r="20" spans="1:20" ht="39.950000000000003" customHeight="1" x14ac:dyDescent="0.25">
      <c r="A20" s="273" t="s">
        <v>597</v>
      </c>
      <c r="B20" s="257" t="s">
        <v>678</v>
      </c>
      <c r="C20" s="278" t="s">
        <v>127</v>
      </c>
      <c r="D20" s="278">
        <v>17026</v>
      </c>
      <c r="E20" s="278" t="s">
        <v>639</v>
      </c>
      <c r="F20" s="2">
        <v>4.9749999999999996</v>
      </c>
      <c r="G20" s="2">
        <v>4.9811320754716979</v>
      </c>
      <c r="H20" s="274">
        <v>2023</v>
      </c>
      <c r="I20" s="278" t="s">
        <v>639</v>
      </c>
      <c r="J20" s="2">
        <v>2.1999999999999997</v>
      </c>
      <c r="K20" s="2">
        <v>2.2032520325203251</v>
      </c>
      <c r="L20" s="274">
        <v>2023</v>
      </c>
      <c r="M20" s="278" t="s">
        <v>639</v>
      </c>
      <c r="N20" s="2">
        <v>1.4943820224719102</v>
      </c>
      <c r="O20" s="2">
        <v>1.5</v>
      </c>
      <c r="P20" s="274">
        <v>2023</v>
      </c>
      <c r="Q20" s="278" t="s">
        <v>642</v>
      </c>
      <c r="R20" s="2" t="s">
        <v>540</v>
      </c>
      <c r="S20" s="2">
        <v>0.43089430894308944</v>
      </c>
      <c r="T20" s="274">
        <v>0</v>
      </c>
    </row>
    <row r="21" spans="1:20" ht="39.950000000000003" customHeight="1" x14ac:dyDescent="0.25">
      <c r="A21" s="273" t="s">
        <v>248</v>
      </c>
      <c r="B21" s="257" t="s">
        <v>249</v>
      </c>
      <c r="C21" s="278" t="s">
        <v>127</v>
      </c>
      <c r="D21" s="278">
        <v>17026</v>
      </c>
      <c r="E21" s="278" t="s">
        <v>642</v>
      </c>
      <c r="F21" s="2">
        <v>6.8500000000000005</v>
      </c>
      <c r="G21" s="2">
        <v>6.8571428571428568</v>
      </c>
      <c r="H21" s="274">
        <v>2020</v>
      </c>
      <c r="I21" s="278" t="s">
        <v>642</v>
      </c>
      <c r="J21" s="2">
        <v>3.4</v>
      </c>
      <c r="K21" s="2">
        <v>3.404109589041096</v>
      </c>
      <c r="L21" s="274">
        <v>2018</v>
      </c>
      <c r="M21" s="278" t="s">
        <v>642</v>
      </c>
      <c r="N21" s="2">
        <v>2.1460674157303368</v>
      </c>
      <c r="O21" s="2">
        <v>2.1511111111111112</v>
      </c>
      <c r="P21" s="274">
        <v>2019</v>
      </c>
      <c r="Q21" s="278" t="s">
        <v>644</v>
      </c>
      <c r="R21" s="2">
        <v>0.47399999999999998</v>
      </c>
      <c r="S21" s="2">
        <v>0.44117647058823528</v>
      </c>
      <c r="T21" s="274">
        <v>2022</v>
      </c>
    </row>
    <row r="22" spans="1:20" ht="39.950000000000003" customHeight="1" x14ac:dyDescent="0.25">
      <c r="A22" s="273" t="s">
        <v>649</v>
      </c>
      <c r="B22" s="257" t="s">
        <v>679</v>
      </c>
      <c r="C22" s="278" t="s">
        <v>127</v>
      </c>
      <c r="D22" s="278">
        <v>17026</v>
      </c>
      <c r="E22" s="278" t="s">
        <v>638</v>
      </c>
      <c r="F22" s="2">
        <v>2.25</v>
      </c>
      <c r="G22" s="2">
        <v>2.2526315789473683</v>
      </c>
      <c r="H22" s="274">
        <v>2023</v>
      </c>
      <c r="I22" s="278" t="s">
        <v>636</v>
      </c>
      <c r="J22" s="2" t="s">
        <v>540</v>
      </c>
      <c r="K22" s="2">
        <v>9.2999999999999997E-5</v>
      </c>
      <c r="L22" s="274">
        <v>0</v>
      </c>
      <c r="M22" s="278" t="s">
        <v>636</v>
      </c>
      <c r="N22" s="2" t="s">
        <v>540</v>
      </c>
      <c r="O22" s="2">
        <v>5.3000000000000001E-5</v>
      </c>
      <c r="P22" s="274">
        <v>0</v>
      </c>
      <c r="Q22" s="278" t="s">
        <v>636</v>
      </c>
      <c r="R22" s="2" t="s">
        <v>540</v>
      </c>
      <c r="S22" s="2">
        <v>6.3999999999999997E-5</v>
      </c>
      <c r="T22" s="274">
        <v>0</v>
      </c>
    </row>
    <row r="23" spans="1:20" ht="39.950000000000003" customHeight="1" x14ac:dyDescent="0.25">
      <c r="A23" s="273" t="s">
        <v>256</v>
      </c>
      <c r="B23" s="257" t="s">
        <v>803</v>
      </c>
      <c r="C23" s="278" t="s">
        <v>127</v>
      </c>
      <c r="D23" s="278">
        <v>17026</v>
      </c>
      <c r="E23" s="278" t="s">
        <v>639</v>
      </c>
      <c r="F23" s="2">
        <v>5.7125000000000004</v>
      </c>
      <c r="G23" s="2">
        <v>5.7142857142857144</v>
      </c>
      <c r="H23" s="274">
        <v>2023</v>
      </c>
      <c r="I23" s="278" t="s">
        <v>642</v>
      </c>
      <c r="J23" s="2">
        <v>4.8125</v>
      </c>
      <c r="K23" s="2">
        <v>4.8059701492537314</v>
      </c>
      <c r="L23" s="274">
        <v>2023</v>
      </c>
      <c r="M23" s="278" t="s">
        <v>636</v>
      </c>
      <c r="N23" s="2" t="s">
        <v>540</v>
      </c>
      <c r="O23" s="2">
        <v>5.5999999999999999E-5</v>
      </c>
      <c r="P23" s="274">
        <v>0</v>
      </c>
      <c r="Q23" s="278" t="s">
        <v>636</v>
      </c>
      <c r="R23" s="2" t="s">
        <v>540</v>
      </c>
      <c r="S23" s="2">
        <v>6.7999999999999999E-5</v>
      </c>
      <c r="T23" s="274">
        <v>0</v>
      </c>
    </row>
    <row r="24" spans="1:20" ht="39.950000000000003" customHeight="1" x14ac:dyDescent="0.25">
      <c r="A24" s="273" t="s">
        <v>600</v>
      </c>
      <c r="B24" s="257" t="s">
        <v>601</v>
      </c>
      <c r="C24" s="278" t="s">
        <v>127</v>
      </c>
      <c r="D24" s="278">
        <v>17026</v>
      </c>
      <c r="E24" s="278" t="s">
        <v>638</v>
      </c>
      <c r="F24" s="2">
        <v>2.0999999999999996</v>
      </c>
      <c r="G24" s="2">
        <v>2.1033057280883365</v>
      </c>
      <c r="H24" s="274">
        <v>2023</v>
      </c>
      <c r="I24" s="278" t="s">
        <v>639</v>
      </c>
      <c r="J24" s="2">
        <v>1.4624999999999999</v>
      </c>
      <c r="K24" s="2">
        <v>1.4661016949152543</v>
      </c>
      <c r="L24" s="274">
        <v>2023</v>
      </c>
      <c r="M24" s="278" t="s">
        <v>640</v>
      </c>
      <c r="N24" s="2">
        <v>0.96629213483146059</v>
      </c>
      <c r="O24" s="2">
        <v>0.9745042492917847</v>
      </c>
      <c r="P24" s="274">
        <v>2023</v>
      </c>
      <c r="Q24" s="278" t="s">
        <v>639</v>
      </c>
      <c r="R24" s="2">
        <v>0.30930232558139537</v>
      </c>
      <c r="S24" s="2">
        <v>0.30989956958393111</v>
      </c>
      <c r="T24" s="274">
        <v>2023</v>
      </c>
    </row>
    <row r="25" spans="1:20" ht="39.950000000000003" customHeight="1" x14ac:dyDescent="0.25">
      <c r="A25" s="273" t="s">
        <v>264</v>
      </c>
      <c r="B25" s="257" t="s">
        <v>265</v>
      </c>
      <c r="C25" s="278" t="s">
        <v>127</v>
      </c>
      <c r="D25" s="278">
        <v>17026</v>
      </c>
      <c r="E25" s="278" t="s">
        <v>640</v>
      </c>
      <c r="F25" s="2">
        <v>2.8874999999999997</v>
      </c>
      <c r="G25" s="2">
        <v>2.893939393939394</v>
      </c>
      <c r="H25" s="274">
        <v>2023</v>
      </c>
      <c r="I25" s="278" t="s">
        <v>639</v>
      </c>
      <c r="J25" s="2">
        <v>2.5124999999999997</v>
      </c>
      <c r="K25" s="2">
        <v>2.5229007633587788</v>
      </c>
      <c r="L25" s="274">
        <v>2023</v>
      </c>
      <c r="M25" s="278" t="s">
        <v>639</v>
      </c>
      <c r="N25" s="2">
        <v>1.4157303370786516</v>
      </c>
      <c r="O25" s="2">
        <v>1.4226579520697167</v>
      </c>
      <c r="P25" s="274">
        <v>2023</v>
      </c>
      <c r="Q25" s="278" t="s">
        <v>642</v>
      </c>
      <c r="R25" s="2">
        <v>0.40348837209302324</v>
      </c>
      <c r="S25" s="2">
        <v>0.40349854227405246</v>
      </c>
      <c r="T25" s="274">
        <v>2023</v>
      </c>
    </row>
    <row r="26" spans="1:20" ht="39.950000000000003" customHeight="1" x14ac:dyDescent="0.25">
      <c r="A26" s="273" t="s">
        <v>23</v>
      </c>
      <c r="B26" s="257" t="s">
        <v>282</v>
      </c>
      <c r="C26" s="278" t="s">
        <v>127</v>
      </c>
      <c r="D26" s="278">
        <v>17026</v>
      </c>
      <c r="E26" s="278" t="s">
        <v>640</v>
      </c>
      <c r="F26" s="2">
        <v>2.0374999999999996</v>
      </c>
      <c r="G26" s="2">
        <v>2.040164865768074</v>
      </c>
      <c r="H26" s="274">
        <v>2023</v>
      </c>
      <c r="I26" s="278" t="s">
        <v>639</v>
      </c>
      <c r="J26" s="2">
        <v>1.7249999999999999</v>
      </c>
      <c r="K26" s="2">
        <v>1.735632183908046</v>
      </c>
      <c r="L26" s="274">
        <v>2023</v>
      </c>
      <c r="M26" s="278" t="s">
        <v>639</v>
      </c>
      <c r="N26" s="2">
        <v>1.1235955056179776</v>
      </c>
      <c r="O26" s="2">
        <v>1.1336760925449871</v>
      </c>
      <c r="P26" s="274">
        <v>2023</v>
      </c>
      <c r="Q26" s="278" t="s">
        <v>642</v>
      </c>
      <c r="R26" s="2">
        <v>0.40465116279069763</v>
      </c>
      <c r="S26" s="2">
        <v>0.40027534768318379</v>
      </c>
      <c r="T26" s="274">
        <v>2023</v>
      </c>
    </row>
    <row r="27" spans="1:20" ht="39.950000000000003" customHeight="1" x14ac:dyDescent="0.25">
      <c r="A27" s="273" t="s">
        <v>779</v>
      </c>
      <c r="B27" s="257" t="s">
        <v>798</v>
      </c>
      <c r="C27" s="278" t="s">
        <v>127</v>
      </c>
      <c r="D27" s="278">
        <v>17026</v>
      </c>
      <c r="E27" s="278" t="s">
        <v>640</v>
      </c>
      <c r="F27" s="2">
        <v>2.6749999999999998</v>
      </c>
      <c r="G27" s="2">
        <v>2.6835443037974684</v>
      </c>
      <c r="H27" s="274">
        <v>0</v>
      </c>
      <c r="I27" s="278" t="s">
        <v>639</v>
      </c>
      <c r="J27" s="2">
        <v>2.4624999999999999</v>
      </c>
      <c r="K27" s="2">
        <v>2.4698795180722892</v>
      </c>
      <c r="L27" s="274">
        <v>0</v>
      </c>
      <c r="M27" s="278" t="s">
        <v>639</v>
      </c>
      <c r="N27" s="2">
        <v>1.0898876404494382</v>
      </c>
      <c r="O27" s="2">
        <v>1.0967184801381693</v>
      </c>
      <c r="P27" s="274">
        <v>0</v>
      </c>
      <c r="Q27" s="278" t="s">
        <v>642</v>
      </c>
      <c r="R27" s="2">
        <v>0.37209302325581395</v>
      </c>
      <c r="S27" s="2">
        <v>0.3728813559322034</v>
      </c>
      <c r="T27" s="274">
        <v>0</v>
      </c>
    </row>
    <row r="28" spans="1:20" ht="39.950000000000003" customHeight="1" x14ac:dyDescent="0.25">
      <c r="A28" s="273" t="s">
        <v>680</v>
      </c>
      <c r="B28" s="257" t="s">
        <v>681</v>
      </c>
      <c r="C28" s="278" t="s">
        <v>127</v>
      </c>
      <c r="D28" s="278">
        <v>17026</v>
      </c>
      <c r="E28" s="278" t="s">
        <v>638</v>
      </c>
      <c r="F28" s="2">
        <v>1.2609999999999999</v>
      </c>
      <c r="G28" s="2">
        <v>1.2612612612612613</v>
      </c>
      <c r="H28" s="274">
        <v>2024</v>
      </c>
      <c r="I28" s="278" t="s">
        <v>636</v>
      </c>
      <c r="J28" s="2" t="s">
        <v>540</v>
      </c>
      <c r="K28" s="2">
        <v>1.1900000000000001E-4</v>
      </c>
      <c r="L28" s="274">
        <v>0</v>
      </c>
      <c r="M28" s="278" t="s">
        <v>636</v>
      </c>
      <c r="N28" s="2" t="s">
        <v>540</v>
      </c>
      <c r="O28" s="2">
        <v>7.1000000000000005E-5</v>
      </c>
      <c r="P28" s="274">
        <v>0</v>
      </c>
      <c r="Q28" s="278" t="s">
        <v>636</v>
      </c>
      <c r="R28" s="2" t="s">
        <v>540</v>
      </c>
      <c r="S28" s="2">
        <v>8.6000000000000003E-5</v>
      </c>
      <c r="T28" s="274">
        <v>0</v>
      </c>
    </row>
    <row r="29" spans="1:20" ht="39.950000000000003" customHeight="1" x14ac:dyDescent="0.25">
      <c r="A29" s="273" t="s">
        <v>308</v>
      </c>
      <c r="B29" s="257" t="s">
        <v>309</v>
      </c>
      <c r="C29" s="278" t="s">
        <v>127</v>
      </c>
      <c r="D29" s="278">
        <v>17026</v>
      </c>
      <c r="E29" s="278" t="s">
        <v>640</v>
      </c>
      <c r="F29" s="2">
        <v>1.7999999999999998</v>
      </c>
      <c r="G29" s="2">
        <v>1.8050847457627119</v>
      </c>
      <c r="H29" s="274">
        <v>2022</v>
      </c>
      <c r="I29" s="278" t="s">
        <v>636</v>
      </c>
      <c r="J29" s="2" t="s">
        <v>540</v>
      </c>
      <c r="K29" s="2">
        <v>1.2799999999999999E-4</v>
      </c>
      <c r="L29" s="274">
        <v>0</v>
      </c>
      <c r="M29" s="278" t="s">
        <v>636</v>
      </c>
      <c r="N29" s="2" t="s">
        <v>540</v>
      </c>
      <c r="O29" s="2">
        <v>7.4999999999999993E-5</v>
      </c>
      <c r="P29" s="274">
        <v>0</v>
      </c>
      <c r="Q29" s="278" t="s">
        <v>636</v>
      </c>
      <c r="R29" s="2" t="s">
        <v>540</v>
      </c>
      <c r="S29" s="2">
        <v>9.2999999999999997E-5</v>
      </c>
      <c r="T29" s="274">
        <v>0</v>
      </c>
    </row>
    <row r="30" spans="1:20" ht="39.950000000000003" customHeight="1" x14ac:dyDescent="0.25">
      <c r="A30" s="273" t="s">
        <v>310</v>
      </c>
      <c r="B30" s="257" t="s">
        <v>311</v>
      </c>
      <c r="C30" s="278" t="s">
        <v>127</v>
      </c>
      <c r="D30" s="278">
        <v>17026</v>
      </c>
      <c r="E30" s="278" t="s">
        <v>642</v>
      </c>
      <c r="F30" s="2">
        <v>6.1124999999999989</v>
      </c>
      <c r="G30" s="2">
        <v>6.112903225806452</v>
      </c>
      <c r="H30" s="274">
        <v>2023</v>
      </c>
      <c r="I30" s="278" t="s">
        <v>642</v>
      </c>
      <c r="J30" s="2">
        <v>5.875</v>
      </c>
      <c r="K30" s="2">
        <v>5.8854166666666661</v>
      </c>
      <c r="L30" s="274">
        <v>2023</v>
      </c>
      <c r="M30" s="278" t="s">
        <v>643</v>
      </c>
      <c r="N30" s="2">
        <v>1.97</v>
      </c>
      <c r="O30" s="2">
        <v>1.97196261682243</v>
      </c>
      <c r="P30" s="274">
        <v>2023</v>
      </c>
      <c r="Q30" s="278" t="s">
        <v>644</v>
      </c>
      <c r="R30" s="2">
        <v>0.56399999999999995</v>
      </c>
      <c r="S30" s="2">
        <v>0.56436965048872934</v>
      </c>
      <c r="T30" s="274">
        <v>2023</v>
      </c>
    </row>
    <row r="31" spans="1:20" ht="39.950000000000003" customHeight="1" x14ac:dyDescent="0.25">
      <c r="A31" s="273" t="s">
        <v>314</v>
      </c>
      <c r="B31" s="257" t="s">
        <v>315</v>
      </c>
      <c r="C31" s="278" t="s">
        <v>127</v>
      </c>
      <c r="D31" s="278">
        <v>17026</v>
      </c>
      <c r="E31" s="278" t="s">
        <v>638</v>
      </c>
      <c r="F31" s="2">
        <v>1.1125</v>
      </c>
      <c r="G31" s="2">
        <v>1.1153846153846154</v>
      </c>
      <c r="H31" s="274">
        <v>2022</v>
      </c>
      <c r="I31" s="278" t="s">
        <v>636</v>
      </c>
      <c r="J31" s="2" t="s">
        <v>540</v>
      </c>
      <c r="K31" s="2">
        <v>1.3300000000000001E-4</v>
      </c>
      <c r="L31" s="274">
        <v>0</v>
      </c>
      <c r="M31" s="278" t="s">
        <v>640</v>
      </c>
      <c r="N31" s="2">
        <v>0.77528089887640439</v>
      </c>
      <c r="O31" s="2">
        <v>0.78030303030303028</v>
      </c>
      <c r="P31" s="274">
        <v>2023</v>
      </c>
      <c r="Q31" s="278" t="s">
        <v>640</v>
      </c>
      <c r="R31" s="2">
        <v>0.23023255813953489</v>
      </c>
      <c r="S31" s="2">
        <v>0.22878840378840376</v>
      </c>
      <c r="T31" s="274">
        <v>2023</v>
      </c>
    </row>
    <row r="32" spans="1:20" ht="39.950000000000003" customHeight="1" x14ac:dyDescent="0.25">
      <c r="A32" s="273" t="s">
        <v>320</v>
      </c>
      <c r="B32" s="257" t="s">
        <v>682</v>
      </c>
      <c r="C32" s="278" t="s">
        <v>127</v>
      </c>
      <c r="D32" s="278">
        <v>17026</v>
      </c>
      <c r="E32" s="278" t="s">
        <v>640</v>
      </c>
      <c r="F32" s="2">
        <v>2.5624999999999996</v>
      </c>
      <c r="G32" s="2">
        <v>2.5726744186046511</v>
      </c>
      <c r="H32" s="274">
        <v>2023</v>
      </c>
      <c r="I32" s="278" t="s">
        <v>639</v>
      </c>
      <c r="J32" s="2">
        <v>2.6749999999999998</v>
      </c>
      <c r="K32" s="2">
        <v>2.6779026217228465</v>
      </c>
      <c r="L32" s="274">
        <v>2023</v>
      </c>
      <c r="M32" s="278" t="s">
        <v>639</v>
      </c>
      <c r="N32" s="2">
        <v>1.3146067415730336</v>
      </c>
      <c r="O32" s="2">
        <v>1.3255269320843091</v>
      </c>
      <c r="P32" s="274">
        <v>2023</v>
      </c>
      <c r="Q32" s="278" t="s">
        <v>642</v>
      </c>
      <c r="R32" s="2">
        <v>0.34767441860465115</v>
      </c>
      <c r="S32" s="2">
        <v>0.34854771784232363</v>
      </c>
      <c r="T32" s="274">
        <v>2023</v>
      </c>
    </row>
    <row r="33" spans="1:20" ht="39.950000000000003" customHeight="1" x14ac:dyDescent="0.25">
      <c r="A33" s="273" t="s">
        <v>321</v>
      </c>
      <c r="B33" s="257" t="s">
        <v>322</v>
      </c>
      <c r="C33" s="278" t="s">
        <v>127</v>
      </c>
      <c r="D33" s="278">
        <v>17026</v>
      </c>
      <c r="E33" s="278" t="s">
        <v>638</v>
      </c>
      <c r="F33" s="2">
        <v>1.6375</v>
      </c>
      <c r="G33" s="2">
        <v>1.6451612903225807</v>
      </c>
      <c r="H33" s="274">
        <v>2023</v>
      </c>
      <c r="I33" s="278" t="s">
        <v>639</v>
      </c>
      <c r="J33" s="2">
        <v>1.5625</v>
      </c>
      <c r="K33" s="2">
        <v>1.5725190839694656</v>
      </c>
      <c r="L33" s="274">
        <v>2018</v>
      </c>
      <c r="M33" s="278" t="s">
        <v>640</v>
      </c>
      <c r="N33" s="2">
        <v>0.89887640449438211</v>
      </c>
      <c r="O33" s="2">
        <v>0.90625</v>
      </c>
      <c r="P33" s="274">
        <v>2016</v>
      </c>
      <c r="Q33" s="278" t="s">
        <v>639</v>
      </c>
      <c r="R33" s="2">
        <v>0.27558139534883719</v>
      </c>
      <c r="S33" s="2">
        <v>0.27152317880794702</v>
      </c>
      <c r="T33" s="274">
        <v>2016</v>
      </c>
    </row>
    <row r="34" spans="1:20" ht="39.950000000000003" customHeight="1" x14ac:dyDescent="0.25">
      <c r="A34" s="273" t="s">
        <v>683</v>
      </c>
      <c r="B34" s="257" t="s">
        <v>684</v>
      </c>
      <c r="C34" s="278" t="s">
        <v>127</v>
      </c>
      <c r="D34" s="278">
        <v>17026</v>
      </c>
      <c r="E34" s="278" t="s">
        <v>636</v>
      </c>
      <c r="F34" s="2" t="s">
        <v>540</v>
      </c>
      <c r="G34" s="2">
        <v>7.1000000000000005E-5</v>
      </c>
      <c r="H34" s="274">
        <v>0</v>
      </c>
      <c r="I34" s="278" t="s">
        <v>636</v>
      </c>
      <c r="J34" s="2" t="s">
        <v>540</v>
      </c>
      <c r="K34" s="2">
        <v>1.45E-4</v>
      </c>
      <c r="L34" s="274">
        <v>0</v>
      </c>
      <c r="M34" s="278" t="s">
        <v>636</v>
      </c>
      <c r="N34" s="2" t="s">
        <v>540</v>
      </c>
      <c r="O34" s="2">
        <v>8.6000000000000003E-5</v>
      </c>
      <c r="P34" s="274">
        <v>0</v>
      </c>
      <c r="Q34" s="278" t="s">
        <v>636</v>
      </c>
      <c r="R34" s="2" t="s">
        <v>540</v>
      </c>
      <c r="S34" s="2">
        <v>1.05E-4</v>
      </c>
      <c r="T34" s="274">
        <v>0</v>
      </c>
    </row>
    <row r="35" spans="1:20" ht="39.950000000000003" customHeight="1" x14ac:dyDescent="0.25">
      <c r="A35" s="273" t="s">
        <v>367</v>
      </c>
      <c r="B35" s="257" t="s">
        <v>368</v>
      </c>
      <c r="C35" s="278" t="s">
        <v>127</v>
      </c>
      <c r="D35" s="278">
        <v>17026</v>
      </c>
      <c r="E35" s="278" t="s">
        <v>639</v>
      </c>
      <c r="F35" s="2">
        <v>3.95</v>
      </c>
      <c r="G35" s="2">
        <v>3.9576271186440679</v>
      </c>
      <c r="H35" s="274">
        <v>2023</v>
      </c>
      <c r="I35" s="278" t="s">
        <v>642</v>
      </c>
      <c r="J35" s="2">
        <v>2.8374999999999999</v>
      </c>
      <c r="K35" s="2">
        <v>2.8461538461538463</v>
      </c>
      <c r="L35" s="274">
        <v>2023</v>
      </c>
      <c r="M35" s="278" t="s">
        <v>642</v>
      </c>
      <c r="N35" s="2">
        <v>1.9213483146067416</v>
      </c>
      <c r="O35" s="2">
        <v>1.9314079422382671</v>
      </c>
      <c r="P35" s="274">
        <v>2023</v>
      </c>
      <c r="Q35" s="278" t="s">
        <v>642</v>
      </c>
      <c r="R35" s="2">
        <v>0.40116279069767441</v>
      </c>
      <c r="S35" s="2">
        <v>0.40213523131672596</v>
      </c>
      <c r="T35" s="274">
        <v>2023</v>
      </c>
    </row>
    <row r="36" spans="1:20" ht="39.950000000000003" customHeight="1" x14ac:dyDescent="0.25">
      <c r="A36" s="273" t="s">
        <v>685</v>
      </c>
      <c r="B36" s="257" t="s">
        <v>686</v>
      </c>
      <c r="C36" s="278" t="s">
        <v>127</v>
      </c>
      <c r="D36" s="278">
        <v>17026</v>
      </c>
      <c r="E36" s="278" t="s">
        <v>637</v>
      </c>
      <c r="F36" s="2">
        <v>0.34300000000000003</v>
      </c>
      <c r="G36" s="2">
        <v>0.34265734265734266</v>
      </c>
      <c r="H36" s="274">
        <v>2024</v>
      </c>
      <c r="I36" s="278" t="s">
        <v>636</v>
      </c>
      <c r="J36" s="2" t="s">
        <v>540</v>
      </c>
      <c r="K36" s="2">
        <v>1.7100000000000001E-4</v>
      </c>
      <c r="L36" s="274">
        <v>0</v>
      </c>
      <c r="M36" s="278" t="s">
        <v>636</v>
      </c>
      <c r="N36" s="2" t="s">
        <v>540</v>
      </c>
      <c r="O36" s="2">
        <v>1.02E-4</v>
      </c>
      <c r="P36" s="274">
        <v>0</v>
      </c>
      <c r="Q36" s="278" t="s">
        <v>636</v>
      </c>
      <c r="R36" s="2" t="s">
        <v>540</v>
      </c>
      <c r="S36" s="2">
        <v>1.26E-4</v>
      </c>
      <c r="T36" s="274">
        <v>0</v>
      </c>
    </row>
    <row r="37" spans="1:20" ht="39.950000000000003" customHeight="1" x14ac:dyDescent="0.25">
      <c r="A37" s="273" t="s">
        <v>386</v>
      </c>
      <c r="B37" s="257" t="s">
        <v>387</v>
      </c>
      <c r="C37" s="278" t="s">
        <v>127</v>
      </c>
      <c r="D37" s="278">
        <v>17026</v>
      </c>
      <c r="E37" s="278" t="s">
        <v>642</v>
      </c>
      <c r="F37" s="2">
        <v>5.4124999999999996</v>
      </c>
      <c r="G37" s="2">
        <v>5.4150943396226419</v>
      </c>
      <c r="H37" s="274">
        <v>2023</v>
      </c>
      <c r="I37" s="278" t="s">
        <v>642</v>
      </c>
      <c r="J37" s="2">
        <v>3.8124999999999996</v>
      </c>
      <c r="K37" s="2">
        <v>3.8222996515679442</v>
      </c>
      <c r="L37" s="274">
        <v>2023</v>
      </c>
      <c r="M37" s="278" t="s">
        <v>642</v>
      </c>
      <c r="N37" s="2">
        <v>2.0786516853932584</v>
      </c>
      <c r="O37" s="2">
        <v>2.084848484848485</v>
      </c>
      <c r="P37" s="274">
        <v>2023</v>
      </c>
      <c r="Q37" s="278" t="s">
        <v>644</v>
      </c>
      <c r="R37" s="2">
        <v>0.439</v>
      </c>
      <c r="S37" s="2">
        <v>0.4412928734678051</v>
      </c>
      <c r="T37" s="274">
        <v>2023</v>
      </c>
    </row>
    <row r="38" spans="1:20" ht="39.950000000000003" customHeight="1" x14ac:dyDescent="0.25">
      <c r="A38" s="273" t="s">
        <v>390</v>
      </c>
      <c r="B38" s="257" t="s">
        <v>391</v>
      </c>
      <c r="C38" s="278" t="s">
        <v>127</v>
      </c>
      <c r="D38" s="278">
        <v>17026</v>
      </c>
      <c r="E38" s="278" t="s">
        <v>637</v>
      </c>
      <c r="F38" s="2">
        <v>0.6875</v>
      </c>
      <c r="G38" s="2">
        <v>0.6875</v>
      </c>
      <c r="H38" s="274">
        <v>2022</v>
      </c>
      <c r="I38" s="278" t="s">
        <v>636</v>
      </c>
      <c r="J38" s="2" t="s">
        <v>540</v>
      </c>
      <c r="K38" s="2">
        <v>1.7799999999999999E-4</v>
      </c>
      <c r="L38" s="274">
        <v>0</v>
      </c>
      <c r="M38" s="278" t="s">
        <v>636</v>
      </c>
      <c r="N38" s="2" t="s">
        <v>540</v>
      </c>
      <c r="O38" s="2">
        <v>1.07E-4</v>
      </c>
      <c r="P38" s="274">
        <v>0</v>
      </c>
      <c r="Q38" s="278" t="s">
        <v>636</v>
      </c>
      <c r="R38" s="2" t="s">
        <v>540</v>
      </c>
      <c r="S38" s="2">
        <v>1.3200000000000001E-4</v>
      </c>
      <c r="T38" s="274">
        <v>0</v>
      </c>
    </row>
    <row r="39" spans="1:20" ht="39.950000000000003" customHeight="1" x14ac:dyDescent="0.25">
      <c r="A39" s="273" t="s">
        <v>394</v>
      </c>
      <c r="B39" s="257" t="s">
        <v>395</v>
      </c>
      <c r="C39" s="278" t="s">
        <v>127</v>
      </c>
      <c r="D39" s="278">
        <v>17026</v>
      </c>
      <c r="E39" s="278" t="s">
        <v>637</v>
      </c>
      <c r="F39" s="2">
        <v>0.57499999999999996</v>
      </c>
      <c r="G39" s="2">
        <v>0.57746478873239437</v>
      </c>
      <c r="H39" s="274">
        <v>2023</v>
      </c>
      <c r="I39" s="278" t="s">
        <v>639</v>
      </c>
      <c r="J39" s="2">
        <v>0.69</v>
      </c>
      <c r="K39" s="2">
        <v>0.6901408450704225</v>
      </c>
      <c r="L39" s="274">
        <v>2024</v>
      </c>
      <c r="M39" s="278" t="s">
        <v>640</v>
      </c>
      <c r="N39" s="2">
        <v>0.3595505617977528</v>
      </c>
      <c r="O39" s="2">
        <v>0.36296296296296299</v>
      </c>
      <c r="P39" s="274">
        <v>2023</v>
      </c>
      <c r="Q39" s="278" t="s">
        <v>640</v>
      </c>
      <c r="R39" s="2">
        <v>9.9000000000000005E-2</v>
      </c>
      <c r="S39" s="2">
        <v>9.9337748344370855E-2</v>
      </c>
      <c r="T39" s="274">
        <v>2024</v>
      </c>
    </row>
    <row r="40" spans="1:20" ht="39.950000000000003" customHeight="1" x14ac:dyDescent="0.25">
      <c r="A40" s="273" t="s">
        <v>687</v>
      </c>
      <c r="B40" s="257" t="s">
        <v>688</v>
      </c>
      <c r="C40" s="278" t="s">
        <v>127</v>
      </c>
      <c r="D40" s="278">
        <v>17026</v>
      </c>
      <c r="E40" s="278" t="s">
        <v>636</v>
      </c>
      <c r="F40" s="2" t="s">
        <v>540</v>
      </c>
      <c r="G40" s="2">
        <v>8.8999999999999995E-5</v>
      </c>
      <c r="H40" s="274">
        <v>0</v>
      </c>
      <c r="I40" s="278" t="s">
        <v>636</v>
      </c>
      <c r="J40" s="2" t="s">
        <v>540</v>
      </c>
      <c r="K40" s="2">
        <v>1.83E-4</v>
      </c>
      <c r="L40" s="274">
        <v>0</v>
      </c>
      <c r="M40" s="278" t="s">
        <v>636</v>
      </c>
      <c r="N40" s="2" t="s">
        <v>540</v>
      </c>
      <c r="O40" s="2">
        <v>1.12E-4</v>
      </c>
      <c r="P40" s="274">
        <v>0</v>
      </c>
      <c r="Q40" s="278" t="s">
        <v>636</v>
      </c>
      <c r="R40" s="2" t="s">
        <v>540</v>
      </c>
      <c r="S40" s="2">
        <v>1.3799999999999999E-4</v>
      </c>
      <c r="T40" s="274">
        <v>0</v>
      </c>
    </row>
    <row r="41" spans="1:20" ht="39.950000000000003" customHeight="1" x14ac:dyDescent="0.25">
      <c r="A41" s="273" t="s">
        <v>404</v>
      </c>
      <c r="B41" s="257" t="s">
        <v>405</v>
      </c>
      <c r="C41" s="278" t="s">
        <v>127</v>
      </c>
      <c r="D41" s="278">
        <v>17026</v>
      </c>
      <c r="E41" s="278" t="s">
        <v>642</v>
      </c>
      <c r="F41" s="2">
        <v>6.2374999999999998</v>
      </c>
      <c r="G41" s="2">
        <v>6.2474916387959869</v>
      </c>
      <c r="H41" s="274">
        <v>2023</v>
      </c>
      <c r="I41" s="278" t="s">
        <v>642</v>
      </c>
      <c r="J41" s="2">
        <v>4.2124999999999995</v>
      </c>
      <c r="K41" s="2">
        <v>4.2232142857142856</v>
      </c>
      <c r="L41" s="274">
        <v>2023</v>
      </c>
      <c r="M41" s="278" t="s">
        <v>642</v>
      </c>
      <c r="N41" s="2">
        <v>1.8876404494382022</v>
      </c>
      <c r="O41" s="2">
        <v>1.892156862745098</v>
      </c>
      <c r="P41" s="274">
        <v>2023</v>
      </c>
      <c r="Q41" s="278" t="s">
        <v>642</v>
      </c>
      <c r="R41" s="2">
        <v>0.48023255813953486</v>
      </c>
      <c r="S41" s="2">
        <v>0.48116438356164382</v>
      </c>
      <c r="T41" s="274">
        <v>2023</v>
      </c>
    </row>
    <row r="42" spans="1:20" ht="39.950000000000003" customHeight="1" x14ac:dyDescent="0.25">
      <c r="A42" s="273" t="s">
        <v>645</v>
      </c>
      <c r="B42" s="257" t="s">
        <v>646</v>
      </c>
      <c r="C42" s="278" t="s">
        <v>127</v>
      </c>
      <c r="D42" s="278">
        <v>17026</v>
      </c>
      <c r="E42" s="278" t="s">
        <v>638</v>
      </c>
      <c r="F42" s="2">
        <v>1.6875</v>
      </c>
      <c r="G42" s="2">
        <v>1.6966731898238747</v>
      </c>
      <c r="H42" s="274">
        <v>2023</v>
      </c>
      <c r="I42" s="278" t="s">
        <v>636</v>
      </c>
      <c r="J42" s="2" t="s">
        <v>540</v>
      </c>
      <c r="K42" s="2">
        <v>1.8799999999999999E-4</v>
      </c>
      <c r="L42" s="274">
        <v>0</v>
      </c>
      <c r="M42" s="278" t="s">
        <v>640</v>
      </c>
      <c r="N42" s="2">
        <v>0.92900000000000005</v>
      </c>
      <c r="O42" s="2">
        <v>0.9285714285714286</v>
      </c>
      <c r="P42" s="274">
        <v>2024</v>
      </c>
      <c r="Q42" s="278" t="s">
        <v>636</v>
      </c>
      <c r="R42" s="2" t="s">
        <v>540</v>
      </c>
      <c r="S42" s="2">
        <v>1.4300000000000001E-4</v>
      </c>
      <c r="T42" s="274">
        <v>0</v>
      </c>
    </row>
    <row r="43" spans="1:20" ht="39.950000000000003" customHeight="1" x14ac:dyDescent="0.25">
      <c r="A43" s="273" t="s">
        <v>408</v>
      </c>
      <c r="B43" s="257" t="s">
        <v>409</v>
      </c>
      <c r="C43" s="278" t="s">
        <v>127</v>
      </c>
      <c r="D43" s="278">
        <v>17026</v>
      </c>
      <c r="E43" s="278" t="s">
        <v>638</v>
      </c>
      <c r="F43" s="2">
        <v>1.3875</v>
      </c>
      <c r="G43" s="2">
        <v>1.3801652892561984</v>
      </c>
      <c r="H43" s="274">
        <v>2023</v>
      </c>
      <c r="I43" s="278" t="s">
        <v>636</v>
      </c>
      <c r="J43" s="2" t="s">
        <v>540</v>
      </c>
      <c r="K43" s="2">
        <v>1.8900000000000001E-4</v>
      </c>
      <c r="L43" s="274">
        <v>0</v>
      </c>
      <c r="M43" s="278" t="s">
        <v>640</v>
      </c>
      <c r="N43" s="2">
        <v>0.76404494382022481</v>
      </c>
      <c r="O43" s="2">
        <v>0.77516778523489938</v>
      </c>
      <c r="P43" s="274">
        <v>2023</v>
      </c>
      <c r="Q43" s="278" t="s">
        <v>639</v>
      </c>
      <c r="R43" s="2">
        <v>0.27674418604651163</v>
      </c>
      <c r="S43" s="2">
        <v>0.2726316033256907</v>
      </c>
      <c r="T43" s="274">
        <v>2023</v>
      </c>
    </row>
    <row r="44" spans="1:20" ht="39.950000000000003" customHeight="1" x14ac:dyDescent="0.25">
      <c r="A44" s="273" t="s">
        <v>416</v>
      </c>
      <c r="B44" s="257" t="s">
        <v>417</v>
      </c>
      <c r="C44" s="278" t="s">
        <v>127</v>
      </c>
      <c r="D44" s="278">
        <v>17026</v>
      </c>
      <c r="E44" s="278" t="s">
        <v>640</v>
      </c>
      <c r="F44" s="2">
        <v>2.6874999999999996</v>
      </c>
      <c r="G44" s="2">
        <v>2.6903325123152708</v>
      </c>
      <c r="H44" s="274">
        <v>2023</v>
      </c>
      <c r="I44" s="278" t="s">
        <v>639</v>
      </c>
      <c r="J44" s="2">
        <v>2.3749999999999996</v>
      </c>
      <c r="K44" s="2">
        <v>2.3860759493670884</v>
      </c>
      <c r="L44" s="274">
        <v>2023</v>
      </c>
      <c r="M44" s="278" t="s">
        <v>639</v>
      </c>
      <c r="N44" s="2">
        <v>1</v>
      </c>
      <c r="O44" s="2">
        <v>1.0095693779904307</v>
      </c>
      <c r="P44" s="274">
        <v>2023</v>
      </c>
      <c r="Q44" s="278" t="s">
        <v>639</v>
      </c>
      <c r="R44" s="2">
        <v>0.32558139534883723</v>
      </c>
      <c r="S44" s="2">
        <v>0.32604562737642584</v>
      </c>
      <c r="T44" s="274">
        <v>2023</v>
      </c>
    </row>
    <row r="45" spans="1:20" ht="39.950000000000003" customHeight="1" x14ac:dyDescent="0.25">
      <c r="A45" s="273" t="s">
        <v>689</v>
      </c>
      <c r="B45" s="257" t="s">
        <v>690</v>
      </c>
      <c r="C45" s="278" t="s">
        <v>127</v>
      </c>
      <c r="D45" s="278">
        <v>17026</v>
      </c>
      <c r="E45" s="278" t="s">
        <v>636</v>
      </c>
      <c r="F45" s="2" t="s">
        <v>540</v>
      </c>
      <c r="G45" s="2">
        <v>9.3999999999999994E-5</v>
      </c>
      <c r="H45" s="274">
        <v>0</v>
      </c>
      <c r="I45" s="278" t="s">
        <v>636</v>
      </c>
      <c r="J45" s="2" t="s">
        <v>540</v>
      </c>
      <c r="K45" s="2">
        <v>1.9100000000000001E-4</v>
      </c>
      <c r="L45" s="274">
        <v>0</v>
      </c>
      <c r="M45" s="278" t="s">
        <v>636</v>
      </c>
      <c r="N45" s="2" t="s">
        <v>540</v>
      </c>
      <c r="O45" s="2">
        <v>1.18E-4</v>
      </c>
      <c r="P45" s="274">
        <v>0</v>
      </c>
      <c r="Q45" s="278" t="s">
        <v>636</v>
      </c>
      <c r="R45" s="2" t="s">
        <v>540</v>
      </c>
      <c r="S45" s="2">
        <v>1.44E-4</v>
      </c>
      <c r="T45" s="274">
        <v>0</v>
      </c>
    </row>
    <row r="46" spans="1:20" ht="39.950000000000003" customHeight="1" x14ac:dyDescent="0.25">
      <c r="A46" s="273" t="s">
        <v>647</v>
      </c>
      <c r="B46" s="257" t="s">
        <v>691</v>
      </c>
      <c r="C46" s="278" t="s">
        <v>127</v>
      </c>
      <c r="D46" s="278">
        <v>17026</v>
      </c>
      <c r="E46" s="278" t="s">
        <v>643</v>
      </c>
      <c r="F46" s="2">
        <v>19.71</v>
      </c>
      <c r="G46" s="2">
        <v>19.710526315789473</v>
      </c>
      <c r="H46" s="274">
        <v>2019</v>
      </c>
      <c r="I46" s="278" t="s">
        <v>643</v>
      </c>
      <c r="J46" s="2">
        <v>10.31</v>
      </c>
      <c r="K46" s="2">
        <v>10.317460317460318</v>
      </c>
      <c r="L46" s="274">
        <v>2023</v>
      </c>
      <c r="M46" s="278" t="s">
        <v>643</v>
      </c>
      <c r="N46" s="2">
        <v>3.87</v>
      </c>
      <c r="O46" s="2">
        <v>3.8667654404362417</v>
      </c>
      <c r="P46" s="274">
        <v>2023</v>
      </c>
      <c r="Q46" s="278" t="s">
        <v>643</v>
      </c>
      <c r="R46" s="2">
        <v>0.64</v>
      </c>
      <c r="S46" s="2">
        <v>0.64180105735483584</v>
      </c>
      <c r="T46" s="274">
        <v>2023</v>
      </c>
    </row>
    <row r="47" spans="1:20" ht="39.950000000000003" customHeight="1" x14ac:dyDescent="0.25">
      <c r="A47" s="273" t="s">
        <v>692</v>
      </c>
      <c r="B47" s="257" t="s">
        <v>693</v>
      </c>
      <c r="C47" s="278" t="s">
        <v>127</v>
      </c>
      <c r="D47" s="278">
        <v>17026</v>
      </c>
      <c r="E47" s="278" t="s">
        <v>636</v>
      </c>
      <c r="F47" s="2" t="s">
        <v>540</v>
      </c>
      <c r="G47" s="2">
        <v>1.07E-4</v>
      </c>
      <c r="H47" s="274">
        <v>0</v>
      </c>
      <c r="I47" s="278" t="s">
        <v>636</v>
      </c>
      <c r="J47" s="2" t="s">
        <v>540</v>
      </c>
      <c r="K47" s="2">
        <v>2.14E-4</v>
      </c>
      <c r="L47" s="274">
        <v>0</v>
      </c>
      <c r="M47" s="278" t="s">
        <v>636</v>
      </c>
      <c r="N47" s="2" t="s">
        <v>540</v>
      </c>
      <c r="O47" s="2">
        <v>1.3200000000000001E-4</v>
      </c>
      <c r="P47" s="274">
        <v>0</v>
      </c>
      <c r="Q47" s="278" t="s">
        <v>636</v>
      </c>
      <c r="R47" s="2" t="s">
        <v>540</v>
      </c>
      <c r="S47" s="2">
        <v>1.63E-4</v>
      </c>
      <c r="T47" s="274">
        <v>0</v>
      </c>
    </row>
    <row r="48" spans="1:20" ht="39.950000000000003" customHeight="1" x14ac:dyDescent="0.25">
      <c r="A48" s="273" t="s">
        <v>459</v>
      </c>
      <c r="B48" s="257" t="s">
        <v>460</v>
      </c>
      <c r="C48" s="278" t="s">
        <v>127</v>
      </c>
      <c r="D48" s="278">
        <v>17026</v>
      </c>
      <c r="E48" s="278" t="s">
        <v>639</v>
      </c>
      <c r="F48" s="2">
        <v>4.6500000000000004</v>
      </c>
      <c r="G48" s="2">
        <v>4.6550632911392409</v>
      </c>
      <c r="H48" s="274">
        <v>2023</v>
      </c>
      <c r="I48" s="278" t="s">
        <v>642</v>
      </c>
      <c r="J48" s="2">
        <v>3.9124999999999996</v>
      </c>
      <c r="K48" s="2">
        <v>3.9225352112676055</v>
      </c>
      <c r="L48" s="274">
        <v>2023</v>
      </c>
      <c r="M48" s="278" t="s">
        <v>642</v>
      </c>
      <c r="N48" s="2">
        <v>2.3033707865168536</v>
      </c>
      <c r="O48" s="2">
        <v>2.3090185676392574</v>
      </c>
      <c r="P48" s="274">
        <v>2023</v>
      </c>
      <c r="Q48" s="278" t="s">
        <v>644</v>
      </c>
      <c r="R48" s="2">
        <v>0.58199999999999996</v>
      </c>
      <c r="S48" s="2">
        <v>0.58145108303640891</v>
      </c>
      <c r="T48" s="274">
        <v>2023</v>
      </c>
    </row>
    <row r="49" spans="1:20" ht="39.950000000000003" customHeight="1" x14ac:dyDescent="0.25">
      <c r="A49" s="273" t="s">
        <v>465</v>
      </c>
      <c r="B49" s="257" t="s">
        <v>466</v>
      </c>
      <c r="C49" s="278" t="s">
        <v>127</v>
      </c>
      <c r="D49" s="278">
        <v>17026</v>
      </c>
      <c r="E49" s="278" t="s">
        <v>638</v>
      </c>
      <c r="F49" s="2">
        <v>1.3125</v>
      </c>
      <c r="G49" s="2">
        <v>1.32</v>
      </c>
      <c r="H49" s="274">
        <v>2016</v>
      </c>
      <c r="I49" s="278" t="s">
        <v>636</v>
      </c>
      <c r="J49" s="2" t="s">
        <v>540</v>
      </c>
      <c r="K49" s="2">
        <v>2.1900000000000001E-4</v>
      </c>
      <c r="L49" s="274">
        <v>0</v>
      </c>
      <c r="M49" s="278" t="s">
        <v>640</v>
      </c>
      <c r="N49" s="2">
        <v>0.9101123595505618</v>
      </c>
      <c r="O49" s="2">
        <v>0.91111111111111109</v>
      </c>
      <c r="P49" s="274">
        <v>2014</v>
      </c>
      <c r="Q49" s="278" t="s">
        <v>636</v>
      </c>
      <c r="R49" s="2" t="s">
        <v>540</v>
      </c>
      <c r="S49" s="2">
        <v>1.6899999999999999E-4</v>
      </c>
      <c r="T49" s="274">
        <v>0</v>
      </c>
    </row>
    <row r="50" spans="1:20" ht="39.950000000000003" customHeight="1" x14ac:dyDescent="0.25">
      <c r="A50" s="273" t="s">
        <v>477</v>
      </c>
      <c r="B50" s="257" t="s">
        <v>478</v>
      </c>
      <c r="C50" s="278" t="s">
        <v>127</v>
      </c>
      <c r="D50" s="278">
        <v>17026</v>
      </c>
      <c r="E50" s="278" t="s">
        <v>638</v>
      </c>
      <c r="F50" s="2">
        <v>1.4000000000000001</v>
      </c>
      <c r="G50" s="2">
        <v>1.4029850746268657</v>
      </c>
      <c r="H50" s="274">
        <v>2023</v>
      </c>
      <c r="I50" s="278" t="s">
        <v>639</v>
      </c>
      <c r="J50" s="2">
        <v>1.2749999999999999</v>
      </c>
      <c r="K50" s="2">
        <v>1.280373831775701</v>
      </c>
      <c r="L50" s="274">
        <v>2023</v>
      </c>
      <c r="M50" s="278" t="s">
        <v>640</v>
      </c>
      <c r="N50" s="2">
        <v>0.7415730337078652</v>
      </c>
      <c r="O50" s="2">
        <v>0.75159235668789814</v>
      </c>
      <c r="P50" s="274">
        <v>2023</v>
      </c>
      <c r="Q50" s="278" t="s">
        <v>639</v>
      </c>
      <c r="R50" s="2">
        <v>0.27209302325581397</v>
      </c>
      <c r="S50" s="2">
        <v>0.27201045633349669</v>
      </c>
      <c r="T50" s="274">
        <v>2023</v>
      </c>
    </row>
    <row r="51" spans="1:20" ht="39.950000000000003" customHeight="1" x14ac:dyDescent="0.25">
      <c r="A51" s="3" t="s">
        <v>146</v>
      </c>
      <c r="B51" s="4" t="s">
        <v>147</v>
      </c>
      <c r="C51" s="278" t="s">
        <v>93</v>
      </c>
      <c r="D51" s="278">
        <v>17030</v>
      </c>
      <c r="E51" s="278" t="s">
        <v>638</v>
      </c>
      <c r="F51" s="2">
        <v>1.2</v>
      </c>
      <c r="G51" s="2">
        <v>1.2048997772828507</v>
      </c>
      <c r="H51" s="274">
        <v>2023</v>
      </c>
      <c r="I51" s="278" t="s">
        <v>636</v>
      </c>
      <c r="J51" s="2" t="s">
        <v>540</v>
      </c>
      <c r="K51" s="2">
        <v>3.6999999999999998E-5</v>
      </c>
      <c r="L51" s="274">
        <v>0</v>
      </c>
      <c r="M51" s="278" t="s">
        <v>640</v>
      </c>
      <c r="N51" s="2">
        <v>0.65168539325842689</v>
      </c>
      <c r="O51" s="2">
        <v>0.65615141955835965</v>
      </c>
      <c r="P51" s="274">
        <v>2023</v>
      </c>
      <c r="Q51" s="278" t="s">
        <v>636</v>
      </c>
      <c r="R51" s="2" t="s">
        <v>540</v>
      </c>
      <c r="S51" s="2">
        <v>2.5000000000000001E-5</v>
      </c>
      <c r="T51" s="274">
        <v>0</v>
      </c>
    </row>
    <row r="52" spans="1:20" ht="39.950000000000003" customHeight="1" x14ac:dyDescent="0.25">
      <c r="A52" s="3" t="s">
        <v>162</v>
      </c>
      <c r="B52" s="4" t="s">
        <v>163</v>
      </c>
      <c r="C52" s="278" t="s">
        <v>93</v>
      </c>
      <c r="D52" s="278">
        <v>17030</v>
      </c>
      <c r="E52" s="278" t="s">
        <v>636</v>
      </c>
      <c r="F52" s="2" t="s">
        <v>540</v>
      </c>
      <c r="G52" s="2">
        <v>2.9E-5</v>
      </c>
      <c r="H52" s="274">
        <v>0</v>
      </c>
      <c r="I52" s="278" t="s">
        <v>636</v>
      </c>
      <c r="J52" s="2" t="s">
        <v>540</v>
      </c>
      <c r="K52" s="2">
        <v>4.3999999999999999E-5</v>
      </c>
      <c r="L52" s="274">
        <v>0</v>
      </c>
      <c r="M52" s="278" t="s">
        <v>636</v>
      </c>
      <c r="N52" s="2" t="s">
        <v>540</v>
      </c>
      <c r="O52" s="2">
        <v>3.3000000000000003E-5</v>
      </c>
      <c r="P52" s="274">
        <v>0</v>
      </c>
      <c r="Q52" s="278" t="s">
        <v>636</v>
      </c>
      <c r="R52" s="2" t="s">
        <v>540</v>
      </c>
      <c r="S52" s="2">
        <v>3.0000000000000001E-5</v>
      </c>
      <c r="T52" s="274">
        <v>0</v>
      </c>
    </row>
    <row r="53" spans="1:20" ht="39.950000000000003" customHeight="1" x14ac:dyDescent="0.25">
      <c r="A53" s="3" t="s">
        <v>166</v>
      </c>
      <c r="B53" s="4" t="s">
        <v>167</v>
      </c>
      <c r="C53" s="278" t="s">
        <v>93</v>
      </c>
      <c r="D53" s="278">
        <v>17030</v>
      </c>
      <c r="E53" s="278" t="s">
        <v>638</v>
      </c>
      <c r="F53" s="2">
        <v>1.9</v>
      </c>
      <c r="G53" s="2">
        <v>1.9116022099447514</v>
      </c>
      <c r="H53" s="274">
        <v>2023</v>
      </c>
      <c r="I53" s="278" t="s">
        <v>636</v>
      </c>
      <c r="J53" s="2" t="s">
        <v>540</v>
      </c>
      <c r="K53" s="2">
        <v>4.6E-5</v>
      </c>
      <c r="L53" s="274">
        <v>0</v>
      </c>
      <c r="M53" s="278" t="s">
        <v>639</v>
      </c>
      <c r="N53" s="2">
        <v>1.0112359550561798</v>
      </c>
      <c r="O53" s="2">
        <v>1.0129870129870129</v>
      </c>
      <c r="P53" s="274">
        <v>2019</v>
      </c>
      <c r="Q53" s="278" t="s">
        <v>639</v>
      </c>
      <c r="R53" s="2">
        <v>0.27790697674418602</v>
      </c>
      <c r="S53" s="2">
        <v>0.2783882783882784</v>
      </c>
      <c r="T53" s="274">
        <v>2019</v>
      </c>
    </row>
    <row r="54" spans="1:20" ht="39.950000000000003" customHeight="1" x14ac:dyDescent="0.25">
      <c r="A54" s="278" t="s">
        <v>197</v>
      </c>
      <c r="B54" s="4" t="s">
        <v>198</v>
      </c>
      <c r="C54" s="278" t="s">
        <v>93</v>
      </c>
      <c r="D54" s="278">
        <v>17030</v>
      </c>
      <c r="E54" s="278" t="s">
        <v>636</v>
      </c>
      <c r="F54" s="2" t="s">
        <v>540</v>
      </c>
      <c r="G54" s="2">
        <v>3.6999999999999998E-5</v>
      </c>
      <c r="H54" s="274">
        <v>0</v>
      </c>
      <c r="I54" s="278" t="s">
        <v>636</v>
      </c>
      <c r="J54" s="2" t="s">
        <v>540</v>
      </c>
      <c r="K54" s="2">
        <v>6.7000000000000002E-5</v>
      </c>
      <c r="L54" s="274">
        <v>0</v>
      </c>
      <c r="M54" s="278" t="s">
        <v>636</v>
      </c>
      <c r="N54" s="2" t="s">
        <v>540</v>
      </c>
      <c r="O54" s="2">
        <v>4.1999999999999998E-5</v>
      </c>
      <c r="P54" s="274">
        <v>0</v>
      </c>
      <c r="Q54" s="278" t="s">
        <v>636</v>
      </c>
      <c r="R54" s="2" t="s">
        <v>540</v>
      </c>
      <c r="S54" s="2">
        <v>4.6E-5</v>
      </c>
      <c r="T54" s="274">
        <v>0</v>
      </c>
    </row>
    <row r="55" spans="1:20" ht="39.950000000000003" customHeight="1" x14ac:dyDescent="0.25">
      <c r="A55" s="278" t="s">
        <v>694</v>
      </c>
      <c r="B55" s="4" t="s">
        <v>695</v>
      </c>
      <c r="C55" s="278" t="s">
        <v>93</v>
      </c>
      <c r="D55" s="278">
        <v>17030</v>
      </c>
      <c r="E55" s="278" t="s">
        <v>636</v>
      </c>
      <c r="F55" s="2" t="s">
        <v>540</v>
      </c>
      <c r="G55" s="2">
        <v>3.8999999999999999E-5</v>
      </c>
      <c r="H55" s="274">
        <v>0</v>
      </c>
      <c r="I55" s="278" t="s">
        <v>636</v>
      </c>
      <c r="J55" s="2" t="s">
        <v>540</v>
      </c>
      <c r="K55" s="2">
        <v>7.2000000000000002E-5</v>
      </c>
      <c r="L55" s="274">
        <v>0</v>
      </c>
      <c r="M55" s="278" t="s">
        <v>636</v>
      </c>
      <c r="N55" s="2" t="s">
        <v>540</v>
      </c>
      <c r="O55" s="2">
        <v>4.3999999999999999E-5</v>
      </c>
      <c r="P55" s="274">
        <v>0</v>
      </c>
      <c r="Q55" s="278" t="s">
        <v>636</v>
      </c>
      <c r="R55" s="2" t="s">
        <v>540</v>
      </c>
      <c r="S55" s="2">
        <v>5.1E-5</v>
      </c>
      <c r="T55" s="274">
        <v>0</v>
      </c>
    </row>
    <row r="56" spans="1:20" ht="39.950000000000003" customHeight="1" x14ac:dyDescent="0.25">
      <c r="A56" s="3" t="s">
        <v>211</v>
      </c>
      <c r="B56" s="4" t="s">
        <v>212</v>
      </c>
      <c r="C56" s="278" t="s">
        <v>93</v>
      </c>
      <c r="D56" s="278">
        <v>17030</v>
      </c>
      <c r="E56" s="278" t="s">
        <v>636</v>
      </c>
      <c r="F56" s="2" t="s">
        <v>540</v>
      </c>
      <c r="G56" s="2">
        <v>4.0000000000000003E-5</v>
      </c>
      <c r="H56" s="274">
        <v>0</v>
      </c>
      <c r="I56" s="278" t="s">
        <v>636</v>
      </c>
      <c r="J56" s="2" t="s">
        <v>540</v>
      </c>
      <c r="K56" s="2">
        <v>7.2999999999999999E-5</v>
      </c>
      <c r="L56" s="274">
        <v>0</v>
      </c>
      <c r="M56" s="278" t="s">
        <v>636</v>
      </c>
      <c r="N56" s="2" t="s">
        <v>540</v>
      </c>
      <c r="O56" s="2">
        <v>4.5000000000000003E-5</v>
      </c>
      <c r="P56" s="274">
        <v>0</v>
      </c>
      <c r="Q56" s="278" t="s">
        <v>636</v>
      </c>
      <c r="R56" s="2" t="s">
        <v>540</v>
      </c>
      <c r="S56" s="2">
        <v>5.1999999999999997E-5</v>
      </c>
      <c r="T56" s="274">
        <v>0</v>
      </c>
    </row>
    <row r="57" spans="1:20" ht="39.950000000000003" customHeight="1" x14ac:dyDescent="0.25">
      <c r="A57" s="278" t="s">
        <v>696</v>
      </c>
      <c r="B57" s="4" t="s">
        <v>697</v>
      </c>
      <c r="C57" s="278" t="s">
        <v>93</v>
      </c>
      <c r="D57" s="278">
        <v>17030</v>
      </c>
      <c r="E57" s="278" t="s">
        <v>636</v>
      </c>
      <c r="F57" s="2" t="s">
        <v>540</v>
      </c>
      <c r="G57" s="2">
        <v>4.1999999999999998E-5</v>
      </c>
      <c r="H57" s="274">
        <v>0</v>
      </c>
      <c r="I57" s="278" t="s">
        <v>636</v>
      </c>
      <c r="J57" s="2" t="s">
        <v>540</v>
      </c>
      <c r="K57" s="2">
        <v>8.3999999999999995E-5</v>
      </c>
      <c r="L57" s="274">
        <v>0</v>
      </c>
      <c r="M57" s="278" t="s">
        <v>636</v>
      </c>
      <c r="N57" s="2" t="s">
        <v>540</v>
      </c>
      <c r="O57" s="2">
        <v>4.8000000000000001E-5</v>
      </c>
      <c r="P57" s="274">
        <v>0</v>
      </c>
      <c r="Q57" s="278" t="s">
        <v>636</v>
      </c>
      <c r="R57" s="2" t="s">
        <v>540</v>
      </c>
      <c r="S57" s="2">
        <v>5.5999999999999999E-5</v>
      </c>
      <c r="T57" s="274">
        <v>0</v>
      </c>
    </row>
    <row r="58" spans="1:20" ht="39.950000000000003" customHeight="1" x14ac:dyDescent="0.25">
      <c r="A58" s="3" t="s">
        <v>236</v>
      </c>
      <c r="B58" s="4" t="s">
        <v>237</v>
      </c>
      <c r="C58" s="278" t="s">
        <v>93</v>
      </c>
      <c r="D58" s="278">
        <v>17030</v>
      </c>
      <c r="E58" s="278" t="s">
        <v>636</v>
      </c>
      <c r="F58" s="2" t="s">
        <v>540</v>
      </c>
      <c r="G58" s="2">
        <v>4.3999999999999999E-5</v>
      </c>
      <c r="H58" s="274">
        <v>0</v>
      </c>
      <c r="I58" s="278" t="s">
        <v>636</v>
      </c>
      <c r="J58" s="2" t="s">
        <v>540</v>
      </c>
      <c r="K58" s="2">
        <v>8.7999999999999998E-5</v>
      </c>
      <c r="L58" s="274">
        <v>0</v>
      </c>
      <c r="M58" s="278" t="s">
        <v>636</v>
      </c>
      <c r="N58" s="2" t="s">
        <v>540</v>
      </c>
      <c r="O58" s="2">
        <v>5.0000000000000002E-5</v>
      </c>
      <c r="P58" s="274">
        <v>0</v>
      </c>
      <c r="Q58" s="278" t="s">
        <v>636</v>
      </c>
      <c r="R58" s="2" t="s">
        <v>540</v>
      </c>
      <c r="S58" s="2">
        <v>5.8E-5</v>
      </c>
      <c r="T58" s="274">
        <v>0</v>
      </c>
    </row>
    <row r="59" spans="1:20" ht="39.950000000000003" customHeight="1" x14ac:dyDescent="0.25">
      <c r="A59" s="3" t="s">
        <v>244</v>
      </c>
      <c r="B59" s="4" t="s">
        <v>245</v>
      </c>
      <c r="C59" s="278" t="s">
        <v>93</v>
      </c>
      <c r="D59" s="278">
        <v>17030</v>
      </c>
      <c r="E59" s="278" t="s">
        <v>640</v>
      </c>
      <c r="F59" s="2">
        <v>2.0874999999999999</v>
      </c>
      <c r="G59" s="2">
        <v>2.0898876404494384</v>
      </c>
      <c r="H59" s="274">
        <v>2023</v>
      </c>
      <c r="I59" s="278" t="s">
        <v>639</v>
      </c>
      <c r="J59" s="2">
        <v>1.925</v>
      </c>
      <c r="K59" s="2">
        <v>1.9256198347107438</v>
      </c>
      <c r="L59" s="274">
        <v>2023</v>
      </c>
      <c r="M59" s="278" t="s">
        <v>639</v>
      </c>
      <c r="N59" s="2">
        <v>1.146067415730337</v>
      </c>
      <c r="O59" s="2">
        <v>1.1534883720930234</v>
      </c>
      <c r="P59" s="274">
        <v>2023</v>
      </c>
      <c r="Q59" s="278" t="s">
        <v>642</v>
      </c>
      <c r="R59" s="2">
        <v>0.27558139534883719</v>
      </c>
      <c r="S59" s="2">
        <v>0.27679245283018866</v>
      </c>
      <c r="T59" s="274">
        <v>2018</v>
      </c>
    </row>
    <row r="60" spans="1:20" ht="39.950000000000003" customHeight="1" x14ac:dyDescent="0.25">
      <c r="A60" s="278" t="s">
        <v>595</v>
      </c>
      <c r="B60" s="4" t="s">
        <v>596</v>
      </c>
      <c r="C60" s="278" t="s">
        <v>93</v>
      </c>
      <c r="D60" s="278">
        <v>17030</v>
      </c>
      <c r="E60" s="278" t="s">
        <v>636</v>
      </c>
      <c r="F60" s="2" t="s">
        <v>540</v>
      </c>
      <c r="G60" s="2">
        <v>4.5000000000000003E-5</v>
      </c>
      <c r="H60" s="274">
        <v>0</v>
      </c>
      <c r="I60" s="278" t="s">
        <v>636</v>
      </c>
      <c r="J60" s="2" t="s">
        <v>540</v>
      </c>
      <c r="K60" s="2">
        <v>9.1000000000000003E-5</v>
      </c>
      <c r="L60" s="274">
        <v>0</v>
      </c>
      <c r="M60" s="278" t="s">
        <v>636</v>
      </c>
      <c r="N60" s="2" t="s">
        <v>540</v>
      </c>
      <c r="O60" s="2">
        <v>5.1E-5</v>
      </c>
      <c r="P60" s="274">
        <v>0</v>
      </c>
      <c r="Q60" s="278" t="s">
        <v>636</v>
      </c>
      <c r="R60" s="2" t="s">
        <v>540</v>
      </c>
      <c r="S60" s="2">
        <v>6.0999999999999999E-5</v>
      </c>
      <c r="T60" s="274">
        <v>0</v>
      </c>
    </row>
    <row r="61" spans="1:20" ht="39.950000000000003" customHeight="1" x14ac:dyDescent="0.25">
      <c r="A61" s="278" t="s">
        <v>698</v>
      </c>
      <c r="B61" s="4" t="s">
        <v>699</v>
      </c>
      <c r="C61" s="278" t="s">
        <v>93</v>
      </c>
      <c r="D61" s="278">
        <v>17030</v>
      </c>
      <c r="E61" s="278" t="s">
        <v>636</v>
      </c>
      <c r="F61" s="2" t="s">
        <v>540</v>
      </c>
      <c r="G61" s="2">
        <v>5.1999999999999997E-5</v>
      </c>
      <c r="H61" s="274">
        <v>0</v>
      </c>
      <c r="I61" s="278" t="s">
        <v>636</v>
      </c>
      <c r="J61" s="2" t="s">
        <v>540</v>
      </c>
      <c r="K61" s="2">
        <v>1.03E-4</v>
      </c>
      <c r="L61" s="274">
        <v>0</v>
      </c>
      <c r="M61" s="278" t="s">
        <v>636</v>
      </c>
      <c r="N61" s="2" t="s">
        <v>540</v>
      </c>
      <c r="O61" s="2">
        <v>6.0999999999999999E-5</v>
      </c>
      <c r="P61" s="274">
        <v>0</v>
      </c>
      <c r="Q61" s="278" t="s">
        <v>636</v>
      </c>
      <c r="R61" s="2" t="s">
        <v>540</v>
      </c>
      <c r="S61" s="2">
        <v>7.2999999999999999E-5</v>
      </c>
      <c r="T61" s="274">
        <v>0</v>
      </c>
    </row>
    <row r="62" spans="1:20" ht="39.950000000000003" customHeight="1" x14ac:dyDescent="0.25">
      <c r="A62" s="278" t="s">
        <v>606</v>
      </c>
      <c r="B62" s="4" t="s">
        <v>607</v>
      </c>
      <c r="C62" s="278" t="s">
        <v>93</v>
      </c>
      <c r="D62" s="278">
        <v>17030</v>
      </c>
      <c r="E62" s="278" t="s">
        <v>636</v>
      </c>
      <c r="F62" s="2" t="s">
        <v>540</v>
      </c>
      <c r="G62" s="2">
        <v>5.8E-5</v>
      </c>
      <c r="H62" s="274">
        <v>0</v>
      </c>
      <c r="I62" s="278" t="s">
        <v>636</v>
      </c>
      <c r="J62" s="2" t="s">
        <v>540</v>
      </c>
      <c r="K62" s="2">
        <v>1.12E-4</v>
      </c>
      <c r="L62" s="274">
        <v>0</v>
      </c>
      <c r="M62" s="278" t="s">
        <v>636</v>
      </c>
      <c r="N62" s="2" t="s">
        <v>540</v>
      </c>
      <c r="O62" s="2">
        <v>6.6000000000000005E-5</v>
      </c>
      <c r="P62" s="274">
        <v>0</v>
      </c>
      <c r="Q62" s="278" t="s">
        <v>636</v>
      </c>
      <c r="R62" s="2" t="s">
        <v>540</v>
      </c>
      <c r="S62" s="2">
        <v>8.1000000000000004E-5</v>
      </c>
      <c r="T62" s="274">
        <v>0</v>
      </c>
    </row>
    <row r="63" spans="1:20" ht="39.950000000000003" customHeight="1" x14ac:dyDescent="0.25">
      <c r="A63" s="3" t="s">
        <v>280</v>
      </c>
      <c r="B63" s="4" t="s">
        <v>281</v>
      </c>
      <c r="C63" s="278" t="s">
        <v>93</v>
      </c>
      <c r="D63" s="278">
        <v>17030</v>
      </c>
      <c r="E63" s="278" t="s">
        <v>636</v>
      </c>
      <c r="F63" s="2" t="s">
        <v>540</v>
      </c>
      <c r="G63" s="2">
        <v>5.8999999999999998E-5</v>
      </c>
      <c r="H63" s="274">
        <v>0</v>
      </c>
      <c r="I63" s="278" t="s">
        <v>636</v>
      </c>
      <c r="J63" s="2" t="s">
        <v>540</v>
      </c>
      <c r="K63" s="2">
        <v>1.1400000000000001E-4</v>
      </c>
      <c r="L63" s="274">
        <v>0</v>
      </c>
      <c r="M63" s="278" t="s">
        <v>636</v>
      </c>
      <c r="N63" s="2" t="s">
        <v>540</v>
      </c>
      <c r="O63" s="2">
        <v>6.7000000000000002E-5</v>
      </c>
      <c r="P63" s="274">
        <v>0</v>
      </c>
      <c r="Q63" s="278" t="s">
        <v>636</v>
      </c>
      <c r="R63" s="2" t="s">
        <v>540</v>
      </c>
      <c r="S63" s="2">
        <v>8.2999999999999998E-5</v>
      </c>
      <c r="T63" s="274">
        <v>0</v>
      </c>
    </row>
    <row r="64" spans="1:20" ht="39.950000000000003" customHeight="1" x14ac:dyDescent="0.25">
      <c r="A64" s="278" t="s">
        <v>791</v>
      </c>
      <c r="B64" s="4" t="s">
        <v>792</v>
      </c>
      <c r="C64" s="278" t="s">
        <v>93</v>
      </c>
      <c r="D64" s="278">
        <v>17030</v>
      </c>
      <c r="E64" s="278" t="s">
        <v>637</v>
      </c>
      <c r="F64" s="2">
        <v>0.68799999999999994</v>
      </c>
      <c r="G64" s="2">
        <v>0.68840579710144922</v>
      </c>
      <c r="H64" s="274">
        <v>2024</v>
      </c>
      <c r="I64" s="278" t="s">
        <v>636</v>
      </c>
      <c r="J64" s="2" t="s">
        <v>540</v>
      </c>
      <c r="K64" s="2">
        <v>8.7999999999999998E-5</v>
      </c>
      <c r="L64" s="274">
        <v>0</v>
      </c>
      <c r="M64" s="278" t="s">
        <v>636</v>
      </c>
      <c r="N64" s="2" t="s">
        <v>540</v>
      </c>
      <c r="O64" s="2">
        <v>5.0000000000000002E-5</v>
      </c>
      <c r="P64" s="274">
        <v>0</v>
      </c>
      <c r="Q64" s="278" t="s">
        <v>636</v>
      </c>
      <c r="R64" s="2" t="s">
        <v>540</v>
      </c>
      <c r="S64" s="2">
        <v>5.8E-5</v>
      </c>
      <c r="T64" s="274">
        <v>0</v>
      </c>
    </row>
    <row r="65" spans="1:20" ht="39.950000000000003" customHeight="1" x14ac:dyDescent="0.25">
      <c r="A65" s="3" t="s">
        <v>304</v>
      </c>
      <c r="B65" s="4" t="s">
        <v>305</v>
      </c>
      <c r="C65" s="278" t="s">
        <v>93</v>
      </c>
      <c r="D65" s="278">
        <v>17030</v>
      </c>
      <c r="E65" s="278" t="s">
        <v>637</v>
      </c>
      <c r="F65" s="2">
        <v>0.6875</v>
      </c>
      <c r="G65" s="2">
        <v>0.6987951807228916</v>
      </c>
      <c r="H65" s="274">
        <v>2019</v>
      </c>
      <c r="I65" s="278" t="s">
        <v>636</v>
      </c>
      <c r="J65" s="2" t="s">
        <v>540</v>
      </c>
      <c r="K65" s="2">
        <v>1.27E-4</v>
      </c>
      <c r="L65" s="274">
        <v>0</v>
      </c>
      <c r="M65" s="278" t="s">
        <v>636</v>
      </c>
      <c r="N65" s="2" t="s">
        <v>540</v>
      </c>
      <c r="O65" s="2">
        <v>7.3999999999999996E-5</v>
      </c>
      <c r="P65" s="274">
        <v>0</v>
      </c>
      <c r="Q65" s="278" t="s">
        <v>636</v>
      </c>
      <c r="R65" s="2" t="s">
        <v>540</v>
      </c>
      <c r="S65" s="2">
        <v>9.2E-5</v>
      </c>
      <c r="T65" s="274">
        <v>0</v>
      </c>
    </row>
    <row r="66" spans="1:20" ht="39.950000000000003" customHeight="1" x14ac:dyDescent="0.25">
      <c r="A66" s="3" t="s">
        <v>312</v>
      </c>
      <c r="B66" s="4" t="s">
        <v>313</v>
      </c>
      <c r="C66" s="278" t="s">
        <v>93</v>
      </c>
      <c r="D66" s="278">
        <v>17030</v>
      </c>
      <c r="E66" s="278" t="s">
        <v>638</v>
      </c>
      <c r="F66" s="2">
        <v>2.0624999999999996</v>
      </c>
      <c r="G66" s="2">
        <v>2.0728476821192054</v>
      </c>
      <c r="H66" s="274">
        <v>2023</v>
      </c>
      <c r="I66" s="278" t="s">
        <v>636</v>
      </c>
      <c r="J66" s="2" t="s">
        <v>540</v>
      </c>
      <c r="K66" s="2">
        <v>1.3100000000000001E-4</v>
      </c>
      <c r="L66" s="274">
        <v>0</v>
      </c>
      <c r="M66" s="278" t="s">
        <v>639</v>
      </c>
      <c r="N66" s="2">
        <v>1.202247191011236</v>
      </c>
      <c r="O66" s="2">
        <v>1.2056962025316456</v>
      </c>
      <c r="P66" s="274">
        <v>2023</v>
      </c>
      <c r="Q66" s="278" t="s">
        <v>636</v>
      </c>
      <c r="R66" s="2" t="s">
        <v>540</v>
      </c>
      <c r="S66" s="2">
        <v>9.6000000000000002E-5</v>
      </c>
      <c r="T66" s="274">
        <v>0</v>
      </c>
    </row>
    <row r="67" spans="1:20" ht="39.950000000000003" customHeight="1" x14ac:dyDescent="0.25">
      <c r="A67" s="278" t="s">
        <v>700</v>
      </c>
      <c r="B67" s="4" t="s">
        <v>701</v>
      </c>
      <c r="C67" s="278" t="s">
        <v>93</v>
      </c>
      <c r="D67" s="278">
        <v>17030</v>
      </c>
      <c r="E67" s="278" t="s">
        <v>636</v>
      </c>
      <c r="F67" s="2" t="s">
        <v>540</v>
      </c>
      <c r="G67" s="2">
        <v>6.7000000000000002E-5</v>
      </c>
      <c r="H67" s="274">
        <v>0</v>
      </c>
      <c r="I67" s="278" t="s">
        <v>636</v>
      </c>
      <c r="J67" s="2" t="s">
        <v>540</v>
      </c>
      <c r="K67" s="2">
        <v>1.34E-4</v>
      </c>
      <c r="L67" s="274">
        <v>0</v>
      </c>
      <c r="M67" s="278" t="s">
        <v>636</v>
      </c>
      <c r="N67" s="2" t="s">
        <v>540</v>
      </c>
      <c r="O67" s="2">
        <v>7.8999999999999996E-5</v>
      </c>
      <c r="P67" s="274">
        <v>0</v>
      </c>
      <c r="Q67" s="278" t="s">
        <v>636</v>
      </c>
      <c r="R67" s="2" t="s">
        <v>540</v>
      </c>
      <c r="S67" s="2">
        <v>9.7999999999999997E-5</v>
      </c>
      <c r="T67" s="274">
        <v>0</v>
      </c>
    </row>
    <row r="68" spans="1:20" ht="39.950000000000003" customHeight="1" x14ac:dyDescent="0.25">
      <c r="A68" s="3" t="s">
        <v>316</v>
      </c>
      <c r="B68" s="4" t="s">
        <v>317</v>
      </c>
      <c r="C68" s="278" t="s">
        <v>93</v>
      </c>
      <c r="D68" s="278">
        <v>17030</v>
      </c>
      <c r="E68" s="278" t="s">
        <v>637</v>
      </c>
      <c r="F68" s="2">
        <v>1.0999999999999999</v>
      </c>
      <c r="G68" s="2">
        <v>1.1038251366120218</v>
      </c>
      <c r="H68" s="274">
        <v>2023</v>
      </c>
      <c r="I68" s="278" t="s">
        <v>636</v>
      </c>
      <c r="J68" s="2" t="s">
        <v>540</v>
      </c>
      <c r="K68" s="2">
        <v>1.35E-4</v>
      </c>
      <c r="L68" s="274">
        <v>0</v>
      </c>
      <c r="M68" s="278" t="s">
        <v>640</v>
      </c>
      <c r="N68" s="2">
        <v>0.73099999999999998</v>
      </c>
      <c r="O68" s="2">
        <v>0.73076923076923073</v>
      </c>
      <c r="P68" s="274">
        <v>2024</v>
      </c>
      <c r="Q68" s="278" t="s">
        <v>636</v>
      </c>
      <c r="R68" s="2" t="s">
        <v>540</v>
      </c>
      <c r="S68" s="2">
        <v>9.8999999999999994E-5</v>
      </c>
      <c r="T68" s="274">
        <v>0</v>
      </c>
    </row>
    <row r="69" spans="1:20" ht="39.950000000000003" customHeight="1" x14ac:dyDescent="0.25">
      <c r="A69" s="278" t="s">
        <v>702</v>
      </c>
      <c r="B69" s="4" t="s">
        <v>703</v>
      </c>
      <c r="C69" s="278" t="s">
        <v>93</v>
      </c>
      <c r="D69" s="278">
        <v>17030</v>
      </c>
      <c r="E69" s="278" t="s">
        <v>636</v>
      </c>
      <c r="F69" s="2" t="s">
        <v>540</v>
      </c>
      <c r="G69" s="2">
        <v>6.7999999999999999E-5</v>
      </c>
      <c r="H69" s="274">
        <v>0</v>
      </c>
      <c r="I69" s="278" t="s">
        <v>636</v>
      </c>
      <c r="J69" s="2" t="s">
        <v>540</v>
      </c>
      <c r="K69" s="2">
        <v>1.36E-4</v>
      </c>
      <c r="L69" s="274">
        <v>0</v>
      </c>
      <c r="M69" s="278" t="s">
        <v>636</v>
      </c>
      <c r="N69" s="2" t="s">
        <v>540</v>
      </c>
      <c r="O69" s="2">
        <v>8.1000000000000004E-5</v>
      </c>
      <c r="P69" s="274">
        <v>0</v>
      </c>
      <c r="Q69" s="278" t="s">
        <v>636</v>
      </c>
      <c r="R69" s="2" t="s">
        <v>540</v>
      </c>
      <c r="S69" s="2">
        <v>1E-4</v>
      </c>
      <c r="T69" s="274">
        <v>0</v>
      </c>
    </row>
    <row r="70" spans="1:20" ht="39.950000000000003" customHeight="1" x14ac:dyDescent="0.25">
      <c r="A70" s="278" t="s">
        <v>318</v>
      </c>
      <c r="B70" s="4" t="s">
        <v>319</v>
      </c>
      <c r="C70" s="278" t="s">
        <v>93</v>
      </c>
      <c r="D70" s="278">
        <v>17030</v>
      </c>
      <c r="E70" s="278" t="s">
        <v>637</v>
      </c>
      <c r="F70" s="2">
        <v>0.98750000000000004</v>
      </c>
      <c r="G70" s="2">
        <v>0.9925373134328358</v>
      </c>
      <c r="H70" s="274">
        <v>2014</v>
      </c>
      <c r="I70" s="278" t="s">
        <v>636</v>
      </c>
      <c r="J70" s="2" t="s">
        <v>540</v>
      </c>
      <c r="K70" s="2">
        <v>1.3899999999999999E-4</v>
      </c>
      <c r="L70" s="274">
        <v>0</v>
      </c>
      <c r="M70" s="278" t="s">
        <v>640</v>
      </c>
      <c r="N70" s="2">
        <v>0.6067415730337079</v>
      </c>
      <c r="O70" s="2">
        <v>0.61052631578947369</v>
      </c>
      <c r="P70" s="274">
        <v>2013</v>
      </c>
      <c r="Q70" s="278" t="s">
        <v>640</v>
      </c>
      <c r="R70" s="2">
        <v>0.22093023255813954</v>
      </c>
      <c r="S70" s="2">
        <v>0.22140221402214022</v>
      </c>
      <c r="T70" s="274">
        <v>2019</v>
      </c>
    </row>
    <row r="71" spans="1:20" ht="39.950000000000003" customHeight="1" x14ac:dyDescent="0.25">
      <c r="A71" s="278" t="s">
        <v>620</v>
      </c>
      <c r="B71" s="4" t="s">
        <v>621</v>
      </c>
      <c r="C71" s="278" t="s">
        <v>93</v>
      </c>
      <c r="D71" s="278">
        <v>17030</v>
      </c>
      <c r="E71" s="278" t="s">
        <v>636</v>
      </c>
      <c r="F71" s="2" t="s">
        <v>540</v>
      </c>
      <c r="G71" s="2">
        <v>7.2000000000000002E-5</v>
      </c>
      <c r="H71" s="274">
        <v>0</v>
      </c>
      <c r="I71" s="278" t="s">
        <v>636</v>
      </c>
      <c r="J71" s="2" t="s">
        <v>540</v>
      </c>
      <c r="K71" s="2">
        <v>1.4799999999999999E-4</v>
      </c>
      <c r="L71" s="274">
        <v>0</v>
      </c>
      <c r="M71" s="278" t="s">
        <v>636</v>
      </c>
      <c r="N71" s="2" t="s">
        <v>540</v>
      </c>
      <c r="O71" s="2">
        <v>8.7000000000000001E-5</v>
      </c>
      <c r="P71" s="274">
        <v>0</v>
      </c>
      <c r="Q71" s="278" t="s">
        <v>636</v>
      </c>
      <c r="R71" s="2" t="s">
        <v>540</v>
      </c>
      <c r="S71" s="2">
        <v>1.07E-4</v>
      </c>
      <c r="T71" s="274">
        <v>0</v>
      </c>
    </row>
    <row r="72" spans="1:20" ht="39.950000000000003" customHeight="1" x14ac:dyDescent="0.25">
      <c r="A72" s="3" t="s">
        <v>793</v>
      </c>
      <c r="B72" s="4" t="s">
        <v>794</v>
      </c>
      <c r="C72" s="278" t="s">
        <v>93</v>
      </c>
      <c r="D72" s="278">
        <v>17030</v>
      </c>
      <c r="E72" s="278" t="s">
        <v>637</v>
      </c>
      <c r="F72" s="2">
        <v>0.71099999999999997</v>
      </c>
      <c r="G72" s="2">
        <v>0.71074380165289253</v>
      </c>
      <c r="H72" s="274">
        <v>2024</v>
      </c>
      <c r="I72" s="278" t="s">
        <v>636</v>
      </c>
      <c r="J72" s="2" t="s">
        <v>540</v>
      </c>
      <c r="K72" s="2">
        <v>1.5300000000000001E-4</v>
      </c>
      <c r="L72" s="274">
        <v>0</v>
      </c>
      <c r="M72" s="278" t="s">
        <v>636</v>
      </c>
      <c r="N72" s="2" t="s">
        <v>540</v>
      </c>
      <c r="O72" s="2">
        <v>9.1000000000000003E-5</v>
      </c>
      <c r="P72" s="274">
        <v>0</v>
      </c>
      <c r="Q72" s="278" t="s">
        <v>636</v>
      </c>
      <c r="R72" s="2" t="s">
        <v>540</v>
      </c>
      <c r="S72" s="2">
        <v>1.11E-4</v>
      </c>
      <c r="T72" s="274">
        <v>0</v>
      </c>
    </row>
    <row r="73" spans="1:20" ht="39.950000000000003" customHeight="1" x14ac:dyDescent="0.25">
      <c r="A73" s="3" t="s">
        <v>345</v>
      </c>
      <c r="B73" s="4" t="s">
        <v>346</v>
      </c>
      <c r="C73" s="278" t="s">
        <v>93</v>
      </c>
      <c r="D73" s="278">
        <v>17030</v>
      </c>
      <c r="E73" s="278" t="s">
        <v>637</v>
      </c>
      <c r="F73" s="2">
        <v>0.82499999999999996</v>
      </c>
      <c r="G73" s="2">
        <v>0.83557046979865768</v>
      </c>
      <c r="H73" s="274">
        <v>2023</v>
      </c>
      <c r="I73" s="278" t="s">
        <v>636</v>
      </c>
      <c r="J73" s="2" t="s">
        <v>540</v>
      </c>
      <c r="K73" s="2">
        <v>1.5300000000000001E-4</v>
      </c>
      <c r="L73" s="274">
        <v>0</v>
      </c>
      <c r="M73" s="278" t="s">
        <v>636</v>
      </c>
      <c r="N73" s="2" t="s">
        <v>540</v>
      </c>
      <c r="O73" s="2">
        <v>9.1000000000000003E-5</v>
      </c>
      <c r="P73" s="274">
        <v>0</v>
      </c>
      <c r="Q73" s="278" t="s">
        <v>636</v>
      </c>
      <c r="R73" s="2" t="s">
        <v>540</v>
      </c>
      <c r="S73" s="2">
        <v>1.11E-4</v>
      </c>
      <c r="T73" s="274">
        <v>0</v>
      </c>
    </row>
    <row r="74" spans="1:20" ht="39.950000000000003" customHeight="1" x14ac:dyDescent="0.25">
      <c r="A74" s="3" t="s">
        <v>351</v>
      </c>
      <c r="B74" s="4" t="s">
        <v>352</v>
      </c>
      <c r="C74" s="278" t="s">
        <v>93</v>
      </c>
      <c r="D74" s="278">
        <v>17030</v>
      </c>
      <c r="E74" s="278" t="s">
        <v>638</v>
      </c>
      <c r="F74" s="2">
        <v>1.5499999999999998</v>
      </c>
      <c r="G74" s="2">
        <v>1.553191489361702</v>
      </c>
      <c r="H74" s="274">
        <v>2018</v>
      </c>
      <c r="I74" s="278" t="s">
        <v>636</v>
      </c>
      <c r="J74" s="2" t="s">
        <v>540</v>
      </c>
      <c r="K74" s="2">
        <v>1.56E-4</v>
      </c>
      <c r="L74" s="274">
        <v>0</v>
      </c>
      <c r="M74" s="278" t="s">
        <v>640</v>
      </c>
      <c r="N74" s="2">
        <v>0.797752808988764</v>
      </c>
      <c r="O74" s="2">
        <v>0.80408163265306121</v>
      </c>
      <c r="P74" s="274">
        <v>2012</v>
      </c>
      <c r="Q74" s="278" t="s">
        <v>636</v>
      </c>
      <c r="R74" s="2" t="s">
        <v>540</v>
      </c>
      <c r="S74" s="2">
        <v>1.1400000000000001E-4</v>
      </c>
      <c r="T74" s="274">
        <v>0</v>
      </c>
    </row>
    <row r="75" spans="1:20" ht="39.950000000000003" customHeight="1" x14ac:dyDescent="0.25">
      <c r="A75" s="3" t="s">
        <v>369</v>
      </c>
      <c r="B75" s="4" t="s">
        <v>370</v>
      </c>
      <c r="C75" s="278" t="s">
        <v>93</v>
      </c>
      <c r="D75" s="278">
        <v>17030</v>
      </c>
      <c r="E75" s="278" t="s">
        <v>637</v>
      </c>
      <c r="F75" s="2">
        <v>0.83750000000000002</v>
      </c>
      <c r="G75" s="2">
        <v>0.8447058823529412</v>
      </c>
      <c r="H75" s="274">
        <v>2023</v>
      </c>
      <c r="I75" s="278" t="s">
        <v>636</v>
      </c>
      <c r="J75" s="2" t="s">
        <v>540</v>
      </c>
      <c r="K75" s="2">
        <v>1.63E-4</v>
      </c>
      <c r="L75" s="274">
        <v>0</v>
      </c>
      <c r="M75" s="278" t="s">
        <v>636</v>
      </c>
      <c r="N75" s="2" t="s">
        <v>540</v>
      </c>
      <c r="O75" s="2">
        <v>9.6000000000000002E-5</v>
      </c>
      <c r="P75" s="274">
        <v>0</v>
      </c>
      <c r="Q75" s="278" t="s">
        <v>636</v>
      </c>
      <c r="R75" s="2" t="s">
        <v>540</v>
      </c>
      <c r="S75" s="2">
        <v>1.1900000000000001E-4</v>
      </c>
      <c r="T75" s="274">
        <v>0</v>
      </c>
    </row>
    <row r="76" spans="1:20" ht="39.950000000000003" customHeight="1" x14ac:dyDescent="0.25">
      <c r="A76" s="278" t="s">
        <v>704</v>
      </c>
      <c r="B76" s="4" t="s">
        <v>705</v>
      </c>
      <c r="C76" s="278" t="s">
        <v>93</v>
      </c>
      <c r="D76" s="278">
        <v>17030</v>
      </c>
      <c r="E76" s="278" t="s">
        <v>636</v>
      </c>
      <c r="F76" s="2" t="s">
        <v>540</v>
      </c>
      <c r="G76" s="2">
        <v>7.8999999999999996E-5</v>
      </c>
      <c r="H76" s="274">
        <v>0</v>
      </c>
      <c r="I76" s="278" t="s">
        <v>636</v>
      </c>
      <c r="J76" s="2" t="s">
        <v>540</v>
      </c>
      <c r="K76" s="2">
        <v>1.64E-4</v>
      </c>
      <c r="L76" s="274">
        <v>0</v>
      </c>
      <c r="M76" s="278" t="s">
        <v>636</v>
      </c>
      <c r="N76" s="2" t="s">
        <v>540</v>
      </c>
      <c r="O76" s="2">
        <v>9.7E-5</v>
      </c>
      <c r="P76" s="274">
        <v>0</v>
      </c>
      <c r="Q76" s="278" t="s">
        <v>636</v>
      </c>
      <c r="R76" s="2" t="s">
        <v>540</v>
      </c>
      <c r="S76" s="2">
        <v>1.2E-4</v>
      </c>
      <c r="T76" s="274">
        <v>0</v>
      </c>
    </row>
    <row r="77" spans="1:20" ht="39.950000000000003" customHeight="1" x14ac:dyDescent="0.25">
      <c r="A77" s="278" t="s">
        <v>706</v>
      </c>
      <c r="B77" s="4" t="s">
        <v>707</v>
      </c>
      <c r="C77" s="278" t="s">
        <v>93</v>
      </c>
      <c r="D77" s="278">
        <v>17030</v>
      </c>
      <c r="E77" s="278" t="s">
        <v>636</v>
      </c>
      <c r="F77" s="2" t="s">
        <v>540</v>
      </c>
      <c r="G77" s="2">
        <v>8.1000000000000004E-5</v>
      </c>
      <c r="H77" s="274">
        <v>0</v>
      </c>
      <c r="I77" s="278" t="s">
        <v>636</v>
      </c>
      <c r="J77" s="2" t="s">
        <v>540</v>
      </c>
      <c r="K77" s="2">
        <v>1.6699999999999999E-4</v>
      </c>
      <c r="L77" s="274">
        <v>0</v>
      </c>
      <c r="M77" s="278" t="s">
        <v>636</v>
      </c>
      <c r="N77" s="2" t="s">
        <v>540</v>
      </c>
      <c r="O77" s="2">
        <v>1E-4</v>
      </c>
      <c r="P77" s="274">
        <v>0</v>
      </c>
      <c r="Q77" s="278" t="s">
        <v>636</v>
      </c>
      <c r="R77" s="2" t="s">
        <v>540</v>
      </c>
      <c r="S77" s="2">
        <v>1.2300000000000001E-4</v>
      </c>
      <c r="T77" s="274">
        <v>0</v>
      </c>
    </row>
    <row r="78" spans="1:20" ht="39.950000000000003" customHeight="1" x14ac:dyDescent="0.25">
      <c r="A78" s="3" t="s">
        <v>388</v>
      </c>
      <c r="B78" s="4" t="s">
        <v>389</v>
      </c>
      <c r="C78" s="278" t="s">
        <v>93</v>
      </c>
      <c r="D78" s="278">
        <v>17030</v>
      </c>
      <c r="E78" s="278" t="s">
        <v>638</v>
      </c>
      <c r="F78" s="2">
        <v>1.4874999999999998</v>
      </c>
      <c r="G78" s="2">
        <v>1.4986807387862797</v>
      </c>
      <c r="H78" s="274">
        <v>2023</v>
      </c>
      <c r="I78" s="278" t="s">
        <v>636</v>
      </c>
      <c r="J78" s="2" t="s">
        <v>540</v>
      </c>
      <c r="K78" s="2">
        <v>1.7699999999999999E-4</v>
      </c>
      <c r="L78" s="274">
        <v>0</v>
      </c>
      <c r="M78" s="278" t="s">
        <v>640</v>
      </c>
      <c r="N78" s="2">
        <v>0.9101123595505618</v>
      </c>
      <c r="O78" s="2">
        <v>0.9107142857142857</v>
      </c>
      <c r="P78" s="274">
        <v>2023</v>
      </c>
      <c r="Q78" s="278" t="s">
        <v>636</v>
      </c>
      <c r="R78" s="2" t="s">
        <v>540</v>
      </c>
      <c r="S78" s="2">
        <v>1.3100000000000001E-4</v>
      </c>
      <c r="T78" s="274">
        <v>0</v>
      </c>
    </row>
    <row r="79" spans="1:20" ht="39.950000000000003" customHeight="1" x14ac:dyDescent="0.25">
      <c r="A79" s="3" t="s">
        <v>392</v>
      </c>
      <c r="B79" s="4" t="s">
        <v>393</v>
      </c>
      <c r="C79" s="278" t="s">
        <v>93</v>
      </c>
      <c r="D79" s="278">
        <v>17030</v>
      </c>
      <c r="E79" s="278" t="s">
        <v>636</v>
      </c>
      <c r="F79" s="2" t="s">
        <v>540</v>
      </c>
      <c r="G79" s="2">
        <v>8.7000000000000001E-5</v>
      </c>
      <c r="H79" s="274">
        <v>0</v>
      </c>
      <c r="I79" s="278" t="s">
        <v>636</v>
      </c>
      <c r="J79" s="2" t="s">
        <v>540</v>
      </c>
      <c r="K79" s="2">
        <v>1.8000000000000001E-4</v>
      </c>
      <c r="L79" s="274">
        <v>0</v>
      </c>
      <c r="M79" s="278" t="s">
        <v>636</v>
      </c>
      <c r="N79" s="2" t="s">
        <v>540</v>
      </c>
      <c r="O79" s="2">
        <v>1.0900000000000001E-4</v>
      </c>
      <c r="P79" s="274">
        <v>0</v>
      </c>
      <c r="Q79" s="278" t="s">
        <v>636</v>
      </c>
      <c r="R79" s="2" t="s">
        <v>540</v>
      </c>
      <c r="S79" s="2">
        <v>1.34E-4</v>
      </c>
      <c r="T79" s="274">
        <v>0</v>
      </c>
    </row>
    <row r="80" spans="1:20" ht="39.950000000000003" customHeight="1" x14ac:dyDescent="0.25">
      <c r="A80" s="278" t="s">
        <v>708</v>
      </c>
      <c r="B80" s="4" t="s">
        <v>709</v>
      </c>
      <c r="C80" s="278" t="s">
        <v>93</v>
      </c>
      <c r="D80" s="278">
        <v>17030</v>
      </c>
      <c r="E80" s="278" t="s">
        <v>636</v>
      </c>
      <c r="F80" s="2" t="s">
        <v>540</v>
      </c>
      <c r="G80" s="2">
        <v>9.2999999999999997E-5</v>
      </c>
      <c r="H80" s="274">
        <v>0</v>
      </c>
      <c r="I80" s="278" t="s">
        <v>636</v>
      </c>
      <c r="J80" s="2" t="s">
        <v>540</v>
      </c>
      <c r="K80" s="2">
        <v>1.8699999999999999E-4</v>
      </c>
      <c r="L80" s="274">
        <v>0</v>
      </c>
      <c r="M80" s="278" t="s">
        <v>636</v>
      </c>
      <c r="N80" s="2" t="s">
        <v>540</v>
      </c>
      <c r="O80" s="2">
        <v>1.16E-4</v>
      </c>
      <c r="P80" s="274">
        <v>0</v>
      </c>
      <c r="Q80" s="278" t="s">
        <v>636</v>
      </c>
      <c r="R80" s="2" t="s">
        <v>540</v>
      </c>
      <c r="S80" s="2">
        <v>1.4200000000000001E-4</v>
      </c>
      <c r="T80" s="274">
        <v>0</v>
      </c>
    </row>
    <row r="81" spans="1:20" ht="39.950000000000003" customHeight="1" x14ac:dyDescent="0.25">
      <c r="A81" s="3" t="s">
        <v>414</v>
      </c>
      <c r="B81" s="257" t="s">
        <v>415</v>
      </c>
      <c r="C81" s="278" t="s">
        <v>93</v>
      </c>
      <c r="D81" s="278">
        <v>17030</v>
      </c>
      <c r="E81" s="278" t="s">
        <v>638</v>
      </c>
      <c r="F81" s="2">
        <v>1.675</v>
      </c>
      <c r="G81" s="2">
        <v>1.6810035842293907</v>
      </c>
      <c r="H81" s="274">
        <v>2023</v>
      </c>
      <c r="I81" s="278" t="s">
        <v>639</v>
      </c>
      <c r="J81" s="2">
        <v>2.0874999999999999</v>
      </c>
      <c r="K81" s="2">
        <v>2.09375</v>
      </c>
      <c r="L81" s="274">
        <v>2023</v>
      </c>
      <c r="M81" s="278" t="s">
        <v>639</v>
      </c>
      <c r="N81" s="2">
        <v>1.0674157303370786</v>
      </c>
      <c r="O81" s="2">
        <v>1.0769230769230769</v>
      </c>
      <c r="P81" s="274">
        <v>2023</v>
      </c>
      <c r="Q81" s="278" t="s">
        <v>639</v>
      </c>
      <c r="R81" s="2">
        <v>0.32906976744186045</v>
      </c>
      <c r="S81" s="2">
        <v>0.32958199356913181</v>
      </c>
      <c r="T81" s="274">
        <v>2023</v>
      </c>
    </row>
    <row r="82" spans="1:20" ht="39.950000000000003" customHeight="1" x14ac:dyDescent="0.25">
      <c r="A82" s="278" t="s">
        <v>780</v>
      </c>
      <c r="B82" s="4" t="s">
        <v>781</v>
      </c>
      <c r="C82" s="278" t="s">
        <v>93</v>
      </c>
      <c r="D82" s="278">
        <v>17030</v>
      </c>
      <c r="E82" s="278" t="s">
        <v>637</v>
      </c>
      <c r="F82" s="2">
        <v>0.63800000000000001</v>
      </c>
      <c r="G82" s="2">
        <v>0.6376811594202898</v>
      </c>
      <c r="H82" s="274">
        <v>2024</v>
      </c>
      <c r="I82" s="278" t="s">
        <v>636</v>
      </c>
      <c r="J82" s="2" t="s">
        <v>540</v>
      </c>
      <c r="K82" s="2">
        <v>3.7100000000000001E-5</v>
      </c>
      <c r="L82" s="274">
        <v>0</v>
      </c>
      <c r="M82" s="278" t="s">
        <v>636</v>
      </c>
      <c r="N82" s="2" t="s">
        <v>540</v>
      </c>
      <c r="O82" s="2">
        <v>3.3000000000000003E-5</v>
      </c>
      <c r="P82" s="274">
        <v>0</v>
      </c>
      <c r="Q82" s="278" t="s">
        <v>636</v>
      </c>
      <c r="R82" s="2" t="s">
        <v>540</v>
      </c>
      <c r="S82" s="2">
        <v>2.51E-5</v>
      </c>
      <c r="T82" s="274">
        <v>0</v>
      </c>
    </row>
    <row r="83" spans="1:20" ht="39.950000000000003" customHeight="1" x14ac:dyDescent="0.25">
      <c r="A83" s="3" t="s">
        <v>444</v>
      </c>
      <c r="B83" s="4" t="s">
        <v>445</v>
      </c>
      <c r="C83" s="278" t="s">
        <v>93</v>
      </c>
      <c r="D83" s="278">
        <v>17030</v>
      </c>
      <c r="E83" s="278" t="s">
        <v>639</v>
      </c>
      <c r="F83" s="2">
        <v>5.5625</v>
      </c>
      <c r="G83" s="2">
        <v>5.57258064516129</v>
      </c>
      <c r="H83" s="274">
        <v>2020</v>
      </c>
      <c r="I83" s="278" t="s">
        <v>636</v>
      </c>
      <c r="J83" s="2" t="s">
        <v>540</v>
      </c>
      <c r="K83" s="2">
        <v>2.1100000000000001E-4</v>
      </c>
      <c r="L83" s="274">
        <v>0</v>
      </c>
      <c r="M83" s="278" t="s">
        <v>639</v>
      </c>
      <c r="N83" s="2">
        <v>1.5280898876404496</v>
      </c>
      <c r="O83" s="2">
        <v>1.5369127516778522</v>
      </c>
      <c r="P83" s="274">
        <v>2013</v>
      </c>
      <c r="Q83" s="278" t="s">
        <v>636</v>
      </c>
      <c r="R83" s="2" t="s">
        <v>540</v>
      </c>
      <c r="S83" s="2">
        <v>1.6000000000000001E-4</v>
      </c>
      <c r="T83" s="274">
        <v>0</v>
      </c>
    </row>
    <row r="84" spans="1:20" ht="39.950000000000003" customHeight="1" x14ac:dyDescent="0.25">
      <c r="A84" s="3" t="s">
        <v>448</v>
      </c>
      <c r="B84" s="4" t="s">
        <v>449</v>
      </c>
      <c r="C84" s="278" t="s">
        <v>93</v>
      </c>
      <c r="D84" s="278">
        <v>17030</v>
      </c>
      <c r="E84" s="278" t="s">
        <v>640</v>
      </c>
      <c r="F84" s="2">
        <v>2.6374999999999997</v>
      </c>
      <c r="G84" s="2">
        <v>2.6451612903225805</v>
      </c>
      <c r="H84" s="274">
        <v>2023</v>
      </c>
      <c r="I84" s="278" t="s">
        <v>636</v>
      </c>
      <c r="J84" s="2" t="s">
        <v>540</v>
      </c>
      <c r="K84" s="2">
        <v>2.13E-4</v>
      </c>
      <c r="L84" s="274">
        <v>0</v>
      </c>
      <c r="M84" s="278" t="s">
        <v>639</v>
      </c>
      <c r="N84" s="2">
        <v>1.3258426966292134</v>
      </c>
      <c r="O84" s="2">
        <v>1.3286384976525822</v>
      </c>
      <c r="P84" s="274">
        <v>2023</v>
      </c>
      <c r="Q84" s="278" t="s">
        <v>636</v>
      </c>
      <c r="R84" s="2" t="s">
        <v>540</v>
      </c>
      <c r="S84" s="2">
        <v>1.6200000000000001E-4</v>
      </c>
      <c r="T84" s="274">
        <v>0</v>
      </c>
    </row>
    <row r="85" spans="1:20" ht="39.950000000000003" customHeight="1" x14ac:dyDescent="0.25">
      <c r="A85" s="3" t="s">
        <v>457</v>
      </c>
      <c r="B85" s="4" t="s">
        <v>458</v>
      </c>
      <c r="C85" s="278" t="s">
        <v>93</v>
      </c>
      <c r="D85" s="278">
        <v>17030</v>
      </c>
      <c r="E85" s="278" t="s">
        <v>640</v>
      </c>
      <c r="F85" s="2">
        <v>2.4499999999999997</v>
      </c>
      <c r="G85" s="2">
        <v>2.4565217391304346</v>
      </c>
      <c r="H85" s="274">
        <v>2023</v>
      </c>
      <c r="I85" s="278" t="s">
        <v>639</v>
      </c>
      <c r="J85" s="2">
        <v>2.4375</v>
      </c>
      <c r="K85" s="2">
        <v>2.4385964912280702</v>
      </c>
      <c r="L85" s="274">
        <v>2019</v>
      </c>
      <c r="M85" s="278" t="s">
        <v>640</v>
      </c>
      <c r="N85" s="2">
        <v>0.76404494382022481</v>
      </c>
      <c r="O85" s="2">
        <v>0.76886792452830188</v>
      </c>
      <c r="P85" s="274">
        <v>2011</v>
      </c>
      <c r="Q85" s="278" t="s">
        <v>642</v>
      </c>
      <c r="R85" s="2">
        <v>0.36744186046511629</v>
      </c>
      <c r="S85" s="2">
        <v>0.36748329621380849</v>
      </c>
      <c r="T85" s="274">
        <v>2017</v>
      </c>
    </row>
    <row r="86" spans="1:20" ht="39.950000000000003" customHeight="1" x14ac:dyDescent="0.25">
      <c r="A86" s="3" t="s">
        <v>469</v>
      </c>
      <c r="B86" s="4" t="s">
        <v>470</v>
      </c>
      <c r="C86" s="278" t="s">
        <v>93</v>
      </c>
      <c r="D86" s="278">
        <v>17030</v>
      </c>
      <c r="E86" s="278" t="s">
        <v>637</v>
      </c>
      <c r="F86" s="2">
        <v>0.79999999999999993</v>
      </c>
      <c r="G86" s="2">
        <v>0.80555555555555558</v>
      </c>
      <c r="H86" s="274">
        <v>2023</v>
      </c>
      <c r="I86" s="278" t="s">
        <v>636</v>
      </c>
      <c r="J86" s="2" t="s">
        <v>540</v>
      </c>
      <c r="K86" s="2">
        <v>2.22E-4</v>
      </c>
      <c r="L86" s="274">
        <v>0</v>
      </c>
      <c r="M86" s="278" t="s">
        <v>636</v>
      </c>
      <c r="N86" s="2" t="s">
        <v>540</v>
      </c>
      <c r="O86" s="2">
        <v>1.36E-4</v>
      </c>
      <c r="P86" s="274">
        <v>0</v>
      </c>
      <c r="Q86" s="278" t="s">
        <v>636</v>
      </c>
      <c r="R86" s="2" t="s">
        <v>540</v>
      </c>
      <c r="S86" s="2">
        <v>1.7100000000000001E-4</v>
      </c>
      <c r="T86" s="274">
        <v>0</v>
      </c>
    </row>
    <row r="87" spans="1:20" ht="39.950000000000003" customHeight="1" x14ac:dyDescent="0.25">
      <c r="A87" s="278" t="s">
        <v>786</v>
      </c>
      <c r="B87" s="4" t="s">
        <v>787</v>
      </c>
      <c r="C87" s="278" t="s">
        <v>98</v>
      </c>
      <c r="D87" s="278">
        <v>17040</v>
      </c>
      <c r="E87" s="278" t="s">
        <v>637</v>
      </c>
      <c r="F87" s="2">
        <v>1.129</v>
      </c>
      <c r="G87" s="2">
        <v>1.1290322580645162</v>
      </c>
      <c r="H87" s="274">
        <v>2024</v>
      </c>
      <c r="I87" s="278" t="s">
        <v>636</v>
      </c>
      <c r="J87" s="2" t="s">
        <v>540</v>
      </c>
      <c r="K87" s="2">
        <v>3.0000000000000001E-5</v>
      </c>
      <c r="L87" s="274">
        <v>0</v>
      </c>
      <c r="M87" s="278" t="s">
        <v>636</v>
      </c>
      <c r="N87" s="2" t="s">
        <v>540</v>
      </c>
      <c r="O87" s="2">
        <v>1.361E-4</v>
      </c>
      <c r="P87" s="274">
        <v>0</v>
      </c>
      <c r="Q87" s="278" t="s">
        <v>636</v>
      </c>
      <c r="R87" s="2" t="s">
        <v>540</v>
      </c>
      <c r="S87" s="2">
        <v>2.3E-5</v>
      </c>
      <c r="T87" s="274">
        <v>0</v>
      </c>
    </row>
    <row r="88" spans="1:20" ht="39.950000000000003" customHeight="1" x14ac:dyDescent="0.25">
      <c r="A88" s="278" t="s">
        <v>799</v>
      </c>
      <c r="B88" s="4" t="s">
        <v>800</v>
      </c>
      <c r="C88" s="278" t="s">
        <v>98</v>
      </c>
      <c r="D88" s="278">
        <v>17040</v>
      </c>
      <c r="E88" s="278" t="s">
        <v>638</v>
      </c>
      <c r="F88" s="2">
        <v>1.7125000000000001</v>
      </c>
      <c r="G88" s="2">
        <v>1.721311475409836</v>
      </c>
      <c r="H88" s="274">
        <v>20210</v>
      </c>
      <c r="I88" s="278" t="s">
        <v>636</v>
      </c>
      <c r="J88" s="2" t="s">
        <v>540</v>
      </c>
      <c r="K88" s="2">
        <v>3.0000000000000001E-5</v>
      </c>
      <c r="L88" s="274">
        <v>0</v>
      </c>
      <c r="M88" s="278" t="s">
        <v>639</v>
      </c>
      <c r="N88" s="2">
        <v>1.1573033707865168</v>
      </c>
      <c r="O88" s="2">
        <v>1.1619718309859155</v>
      </c>
      <c r="P88" s="274">
        <v>2011</v>
      </c>
      <c r="Q88" s="278" t="s">
        <v>636</v>
      </c>
      <c r="R88" s="2" t="s">
        <v>540</v>
      </c>
      <c r="S88" s="2">
        <v>2.3E-5</v>
      </c>
      <c r="T88" s="274">
        <v>0</v>
      </c>
    </row>
    <row r="89" spans="1:20" ht="39.950000000000003" customHeight="1" x14ac:dyDescent="0.25">
      <c r="A89" s="278" t="s">
        <v>135</v>
      </c>
      <c r="B89" s="4" t="s">
        <v>136</v>
      </c>
      <c r="C89" s="278" t="s">
        <v>98</v>
      </c>
      <c r="D89" s="278">
        <v>17040</v>
      </c>
      <c r="E89" s="278" t="s">
        <v>636</v>
      </c>
      <c r="F89" s="2" t="s">
        <v>540</v>
      </c>
      <c r="G89" s="2">
        <v>2.0999999999999999E-5</v>
      </c>
      <c r="H89" s="274">
        <v>0</v>
      </c>
      <c r="I89" s="278" t="s">
        <v>636</v>
      </c>
      <c r="J89" s="2" t="s">
        <v>540</v>
      </c>
      <c r="K89" s="2">
        <v>3.0000000000000001E-5</v>
      </c>
      <c r="L89" s="274">
        <v>0</v>
      </c>
      <c r="M89" s="278" t="s">
        <v>640</v>
      </c>
      <c r="N89" s="2">
        <v>0.5955056179775281</v>
      </c>
      <c r="O89" s="2">
        <v>0.60084033613445376</v>
      </c>
      <c r="P89" s="274">
        <v>2020</v>
      </c>
      <c r="Q89" s="278" t="s">
        <v>636</v>
      </c>
      <c r="R89" s="2" t="s">
        <v>540</v>
      </c>
      <c r="S89" s="2">
        <v>2.3E-5</v>
      </c>
      <c r="T89" s="274">
        <v>0</v>
      </c>
    </row>
    <row r="90" spans="1:20" ht="39.950000000000003" customHeight="1" x14ac:dyDescent="0.25">
      <c r="A90" s="278" t="s">
        <v>154</v>
      </c>
      <c r="B90" s="4" t="s">
        <v>155</v>
      </c>
      <c r="C90" s="278" t="s">
        <v>98</v>
      </c>
      <c r="D90" s="278">
        <v>17040</v>
      </c>
      <c r="E90" s="278" t="s">
        <v>640</v>
      </c>
      <c r="F90" s="2">
        <v>2.5124999999999997</v>
      </c>
      <c r="G90" s="2">
        <v>2.5179856115107913</v>
      </c>
      <c r="H90" s="274">
        <v>2023</v>
      </c>
      <c r="I90" s="278" t="s">
        <v>639</v>
      </c>
      <c r="J90" s="2">
        <v>2.0374999999999996</v>
      </c>
      <c r="K90" s="2">
        <v>2.0489510489510487</v>
      </c>
      <c r="L90" s="274">
        <v>2016</v>
      </c>
      <c r="M90" s="278" t="s">
        <v>639</v>
      </c>
      <c r="N90" s="2">
        <v>1.202247191011236</v>
      </c>
      <c r="O90" s="2">
        <v>1.2061068702290076</v>
      </c>
      <c r="P90" s="274">
        <v>2015</v>
      </c>
      <c r="Q90" s="278" t="s">
        <v>639</v>
      </c>
      <c r="R90" s="2">
        <v>0.28604651162790695</v>
      </c>
      <c r="S90" s="2">
        <v>0.28614457831325302</v>
      </c>
      <c r="T90" s="274">
        <v>2016</v>
      </c>
    </row>
    <row r="91" spans="1:20" ht="39.950000000000003" customHeight="1" x14ac:dyDescent="0.25">
      <c r="A91" s="3" t="s">
        <v>182</v>
      </c>
      <c r="B91" s="4" t="s">
        <v>710</v>
      </c>
      <c r="C91" s="278" t="s">
        <v>98</v>
      </c>
      <c r="D91" s="278">
        <v>17040</v>
      </c>
      <c r="E91" s="278" t="s">
        <v>637</v>
      </c>
      <c r="F91" s="2">
        <v>0.8125</v>
      </c>
      <c r="G91" s="2">
        <v>0.8193548387096774</v>
      </c>
      <c r="H91" s="274">
        <v>2022</v>
      </c>
      <c r="I91" s="278" t="s">
        <v>636</v>
      </c>
      <c r="J91" s="2" t="s">
        <v>540</v>
      </c>
      <c r="K91" s="2">
        <v>5.5999999999999999E-5</v>
      </c>
      <c r="L91" s="274">
        <v>0</v>
      </c>
      <c r="M91" s="278" t="s">
        <v>640</v>
      </c>
      <c r="N91" s="2">
        <v>0.7078651685393258</v>
      </c>
      <c r="O91" s="2">
        <v>0.7142857142857143</v>
      </c>
      <c r="P91" s="274">
        <v>2022</v>
      </c>
      <c r="Q91" s="278" t="s">
        <v>639</v>
      </c>
      <c r="R91" s="2">
        <v>0.25232558139534883</v>
      </c>
      <c r="S91" s="2">
        <v>0.25301204819277107</v>
      </c>
      <c r="T91" s="274">
        <v>2023</v>
      </c>
    </row>
    <row r="92" spans="1:20" ht="39.950000000000003" customHeight="1" x14ac:dyDescent="0.25">
      <c r="A92" s="3" t="s">
        <v>183</v>
      </c>
      <c r="B92" s="4" t="s">
        <v>184</v>
      </c>
      <c r="C92" s="278" t="s">
        <v>98</v>
      </c>
      <c r="D92" s="278">
        <v>17040</v>
      </c>
      <c r="E92" s="278" t="s">
        <v>640</v>
      </c>
      <c r="F92" s="2">
        <v>2.4499999999999997</v>
      </c>
      <c r="G92" s="2">
        <v>2.4500000000000002</v>
      </c>
      <c r="H92" s="274">
        <v>2020</v>
      </c>
      <c r="I92" s="278" t="s">
        <v>636</v>
      </c>
      <c r="J92" s="2" t="s">
        <v>540</v>
      </c>
      <c r="K92" s="2">
        <v>5.7000000000000003E-5</v>
      </c>
      <c r="L92" s="274">
        <v>0</v>
      </c>
      <c r="M92" s="278" t="s">
        <v>639</v>
      </c>
      <c r="N92" s="2">
        <v>1.0674157303370786</v>
      </c>
      <c r="O92" s="2">
        <v>1.07</v>
      </c>
      <c r="P92" s="274">
        <v>2020</v>
      </c>
      <c r="Q92" s="278" t="s">
        <v>642</v>
      </c>
      <c r="R92" s="2">
        <v>0.44651162790697674</v>
      </c>
      <c r="S92" s="2">
        <v>0.44684854186265288</v>
      </c>
      <c r="T92" s="274">
        <v>2023</v>
      </c>
    </row>
    <row r="93" spans="1:20" ht="39.950000000000003" customHeight="1" x14ac:dyDescent="0.25">
      <c r="A93" s="278" t="s">
        <v>201</v>
      </c>
      <c r="B93" s="4" t="s">
        <v>202</v>
      </c>
      <c r="C93" s="278" t="s">
        <v>98</v>
      </c>
      <c r="D93" s="278">
        <v>17040</v>
      </c>
      <c r="E93" s="278" t="s">
        <v>638</v>
      </c>
      <c r="F93" s="2">
        <v>1.2374999999999998</v>
      </c>
      <c r="G93" s="2">
        <v>1.2415902140672783</v>
      </c>
      <c r="H93" s="274">
        <v>2023</v>
      </c>
      <c r="I93" s="278" t="s">
        <v>636</v>
      </c>
      <c r="J93" s="2" t="s">
        <v>540</v>
      </c>
      <c r="K93" s="2">
        <v>6.7999999999999999E-5</v>
      </c>
      <c r="L93" s="274">
        <v>0</v>
      </c>
      <c r="M93" s="278" t="s">
        <v>640</v>
      </c>
      <c r="N93" s="2">
        <v>0.6853932584269663</v>
      </c>
      <c r="O93" s="2">
        <v>0.69565217391304346</v>
      </c>
      <c r="P93" s="274">
        <v>2023</v>
      </c>
      <c r="Q93" s="278" t="s">
        <v>640</v>
      </c>
      <c r="R93" s="2">
        <v>0.19500000000000001</v>
      </c>
      <c r="S93" s="2">
        <v>0.1953125</v>
      </c>
      <c r="T93" s="274">
        <v>2024</v>
      </c>
    </row>
    <row r="94" spans="1:20" ht="39.950000000000003" customHeight="1" x14ac:dyDescent="0.25">
      <c r="A94" s="3" t="s">
        <v>231</v>
      </c>
      <c r="B94" s="4" t="s">
        <v>232</v>
      </c>
      <c r="C94" s="278" t="s">
        <v>98</v>
      </c>
      <c r="D94" s="278">
        <v>17040</v>
      </c>
      <c r="E94" s="278" t="s">
        <v>638</v>
      </c>
      <c r="F94" s="2">
        <v>1.4124999999999999</v>
      </c>
      <c r="G94" s="2">
        <v>1.4130434782608696</v>
      </c>
      <c r="H94" s="274">
        <v>2023</v>
      </c>
      <c r="I94" s="278" t="s">
        <v>636</v>
      </c>
      <c r="J94" s="2" t="s">
        <v>540</v>
      </c>
      <c r="K94" s="2">
        <v>8.2000000000000001E-5</v>
      </c>
      <c r="L94" s="274">
        <v>0</v>
      </c>
      <c r="M94" s="278" t="s">
        <v>640</v>
      </c>
      <c r="N94" s="2">
        <v>0.7415730337078652</v>
      </c>
      <c r="O94" s="2">
        <v>0.74556213017751483</v>
      </c>
      <c r="P94" s="274">
        <v>2023</v>
      </c>
      <c r="Q94" s="278" t="s">
        <v>640</v>
      </c>
      <c r="R94" s="2">
        <v>0.22906976744186047</v>
      </c>
      <c r="S94" s="2">
        <v>0.2300469483568075</v>
      </c>
      <c r="T94" s="274">
        <v>2023</v>
      </c>
    </row>
    <row r="95" spans="1:20" ht="39.950000000000003" customHeight="1" x14ac:dyDescent="0.25">
      <c r="A95" s="3" t="s">
        <v>782</v>
      </c>
      <c r="B95" s="4" t="s">
        <v>783</v>
      </c>
      <c r="C95" s="278" t="s">
        <v>98</v>
      </c>
      <c r="D95" s="278">
        <v>17040</v>
      </c>
      <c r="E95" s="278" t="s">
        <v>638</v>
      </c>
      <c r="F95" s="2" t="s">
        <v>540</v>
      </c>
      <c r="G95" s="2">
        <v>2.032</v>
      </c>
      <c r="H95" s="274">
        <v>0</v>
      </c>
      <c r="I95" s="278" t="s">
        <v>636</v>
      </c>
      <c r="J95" s="2" t="s">
        <v>540</v>
      </c>
      <c r="K95" s="2">
        <v>8.2100000000000003E-5</v>
      </c>
      <c r="L95" s="274">
        <v>0</v>
      </c>
      <c r="M95" s="278" t="s">
        <v>636</v>
      </c>
      <c r="N95" s="2" t="s">
        <v>540</v>
      </c>
      <c r="O95" s="2">
        <v>1.361E-4</v>
      </c>
      <c r="P95" s="274">
        <v>0</v>
      </c>
      <c r="Q95" s="278" t="s">
        <v>636</v>
      </c>
      <c r="R95" s="2" t="s">
        <v>540</v>
      </c>
      <c r="S95" s="2">
        <v>2.3099999999999999E-5</v>
      </c>
      <c r="T95" s="274">
        <v>0</v>
      </c>
    </row>
    <row r="96" spans="1:20" ht="39.950000000000003" customHeight="1" x14ac:dyDescent="0.25">
      <c r="A96" s="278" t="s">
        <v>598</v>
      </c>
      <c r="B96" s="4" t="s">
        <v>599</v>
      </c>
      <c r="C96" s="278" t="s">
        <v>98</v>
      </c>
      <c r="D96" s="278">
        <v>17040</v>
      </c>
      <c r="E96" s="278" t="s">
        <v>638</v>
      </c>
      <c r="F96" s="2">
        <v>1.3374999999999999</v>
      </c>
      <c r="G96" s="2">
        <v>1.3389830508474576</v>
      </c>
      <c r="H96" s="274">
        <v>2023</v>
      </c>
      <c r="I96" s="278" t="s">
        <v>636</v>
      </c>
      <c r="J96" s="2" t="s">
        <v>540</v>
      </c>
      <c r="K96" s="2">
        <v>9.3999999999999994E-5</v>
      </c>
      <c r="L96" s="274">
        <v>0</v>
      </c>
      <c r="M96" s="278" t="s">
        <v>640</v>
      </c>
      <c r="N96" s="2">
        <v>0.75280898876404501</v>
      </c>
      <c r="O96" s="2">
        <v>0.75688073394495414</v>
      </c>
      <c r="P96" s="274">
        <v>2023</v>
      </c>
      <c r="Q96" s="278" t="s">
        <v>640</v>
      </c>
      <c r="R96" s="2">
        <v>0.182</v>
      </c>
      <c r="S96" s="2">
        <v>0.18181818181818182</v>
      </c>
      <c r="T96" s="274">
        <v>2024</v>
      </c>
    </row>
    <row r="97" spans="1:20" ht="39.950000000000003" customHeight="1" x14ac:dyDescent="0.25">
      <c r="A97" s="3" t="s">
        <v>10</v>
      </c>
      <c r="B97" s="4" t="s">
        <v>259</v>
      </c>
      <c r="C97" s="278" t="s">
        <v>98</v>
      </c>
      <c r="D97" s="278">
        <v>17040</v>
      </c>
      <c r="E97" s="278" t="s">
        <v>640</v>
      </c>
      <c r="F97" s="2">
        <v>2.7374999999999998</v>
      </c>
      <c r="G97" s="2">
        <v>2.7435897435897436</v>
      </c>
      <c r="H97" s="274">
        <v>2023</v>
      </c>
      <c r="I97" s="278" t="s">
        <v>639</v>
      </c>
      <c r="J97" s="2">
        <v>1.675</v>
      </c>
      <c r="K97" s="2">
        <v>1.681159420289855</v>
      </c>
      <c r="L97" s="274">
        <v>2023</v>
      </c>
      <c r="M97" s="278" t="s">
        <v>639</v>
      </c>
      <c r="N97" s="2">
        <v>1.0898876404494382</v>
      </c>
      <c r="O97" s="2">
        <v>1.0982658959537572</v>
      </c>
      <c r="P97" s="274">
        <v>2020</v>
      </c>
      <c r="Q97" s="278" t="s">
        <v>639</v>
      </c>
      <c r="R97" s="2">
        <v>0.30813953488372098</v>
      </c>
      <c r="S97" s="2">
        <v>0.30894308943089432</v>
      </c>
      <c r="T97" s="274">
        <v>2023</v>
      </c>
    </row>
    <row r="98" spans="1:20" ht="39.950000000000003" customHeight="1" x14ac:dyDescent="0.25">
      <c r="A98" s="3" t="s">
        <v>461</v>
      </c>
      <c r="B98" s="4" t="s">
        <v>462</v>
      </c>
      <c r="C98" s="278" t="s">
        <v>98</v>
      </c>
      <c r="D98" s="278">
        <v>17040</v>
      </c>
      <c r="E98" s="278" t="s">
        <v>638</v>
      </c>
      <c r="F98" s="2">
        <v>1.6125</v>
      </c>
      <c r="G98" s="2">
        <v>1.6203703703703705</v>
      </c>
      <c r="H98" s="274">
        <v>2023</v>
      </c>
      <c r="I98" s="278" t="s">
        <v>639</v>
      </c>
      <c r="J98" s="2">
        <v>1.7499999999999998</v>
      </c>
      <c r="K98" s="2">
        <v>1.7468354430379747</v>
      </c>
      <c r="L98" s="274">
        <v>2020</v>
      </c>
      <c r="M98" s="278" t="s">
        <v>639</v>
      </c>
      <c r="N98" s="2">
        <v>1</v>
      </c>
      <c r="O98" s="2">
        <v>0.99997500062498434</v>
      </c>
      <c r="P98" s="274">
        <v>2023</v>
      </c>
      <c r="Q98" s="278" t="s">
        <v>639</v>
      </c>
      <c r="R98" s="2">
        <v>0.32209302325581396</v>
      </c>
      <c r="S98" s="2">
        <v>0.32219251336898397</v>
      </c>
      <c r="T98" s="274">
        <v>2023</v>
      </c>
    </row>
    <row r="99" spans="1:20" ht="39.950000000000003" customHeight="1" x14ac:dyDescent="0.25">
      <c r="A99" s="3" t="s">
        <v>463</v>
      </c>
      <c r="B99" s="4" t="s">
        <v>464</v>
      </c>
      <c r="C99" s="278" t="s">
        <v>98</v>
      </c>
      <c r="D99" s="278">
        <v>17040</v>
      </c>
      <c r="E99" s="278" t="s">
        <v>638</v>
      </c>
      <c r="F99" s="2">
        <v>1.2625</v>
      </c>
      <c r="G99" s="2">
        <v>1.265625</v>
      </c>
      <c r="H99" s="274">
        <v>2023</v>
      </c>
      <c r="I99" s="278" t="s">
        <v>639</v>
      </c>
      <c r="J99" s="2">
        <v>1.2374999999999998</v>
      </c>
      <c r="K99" s="2">
        <v>1.2420382165605095</v>
      </c>
      <c r="L99" s="274">
        <v>2018</v>
      </c>
      <c r="M99" s="278" t="s">
        <v>640</v>
      </c>
      <c r="N99" s="2">
        <v>0.6966292134831461</v>
      </c>
      <c r="O99" s="2">
        <v>0.70125786163522008</v>
      </c>
      <c r="P99" s="274">
        <v>2018</v>
      </c>
      <c r="Q99" s="278" t="s">
        <v>636</v>
      </c>
      <c r="R99" s="2" t="s">
        <v>540</v>
      </c>
      <c r="S99" s="2">
        <v>1.6699999999999999E-4</v>
      </c>
      <c r="T99" s="274">
        <v>0</v>
      </c>
    </row>
    <row r="100" spans="1:20" ht="39.950000000000003" customHeight="1" x14ac:dyDescent="0.25">
      <c r="A100" s="3" t="s">
        <v>471</v>
      </c>
      <c r="B100" s="4" t="s">
        <v>472</v>
      </c>
      <c r="C100" s="278" t="s">
        <v>98</v>
      </c>
      <c r="D100" s="278">
        <v>17040</v>
      </c>
      <c r="E100" s="278" t="s">
        <v>640</v>
      </c>
      <c r="F100" s="2">
        <v>2.3749999999999996</v>
      </c>
      <c r="G100" s="2">
        <v>2.380281690140845</v>
      </c>
      <c r="H100" s="274">
        <v>2022</v>
      </c>
      <c r="I100" s="278" t="s">
        <v>639</v>
      </c>
      <c r="J100" s="2">
        <v>1.7749999999999999</v>
      </c>
      <c r="K100" s="2">
        <v>1.7752808988764044</v>
      </c>
      <c r="L100" s="274">
        <v>2018</v>
      </c>
      <c r="M100" s="278" t="s">
        <v>636</v>
      </c>
      <c r="N100" s="2" t="s">
        <v>540</v>
      </c>
      <c r="O100" s="2">
        <v>1.37E-4</v>
      </c>
      <c r="P100" s="274">
        <v>0</v>
      </c>
      <c r="Q100" s="278" t="s">
        <v>639</v>
      </c>
      <c r="R100" s="2">
        <v>0.27674418604651163</v>
      </c>
      <c r="S100" s="2">
        <v>0.27710843373493976</v>
      </c>
      <c r="T100" s="274">
        <v>2022</v>
      </c>
    </row>
    <row r="101" spans="1:20" ht="39.950000000000003" customHeight="1" x14ac:dyDescent="0.25">
      <c r="A101" s="3" t="s">
        <v>788</v>
      </c>
      <c r="B101" s="4" t="s">
        <v>789</v>
      </c>
      <c r="C101" s="278" t="s">
        <v>98</v>
      </c>
      <c r="D101" s="278">
        <v>17040</v>
      </c>
      <c r="E101" s="278" t="s">
        <v>637</v>
      </c>
      <c r="F101" s="2">
        <v>0.89999999999999991</v>
      </c>
      <c r="G101" s="2">
        <v>0.90828402366863903</v>
      </c>
      <c r="H101" s="274">
        <v>2020</v>
      </c>
      <c r="I101" s="278" t="s">
        <v>636</v>
      </c>
      <c r="J101" s="2" t="s">
        <v>540</v>
      </c>
      <c r="K101" s="2">
        <v>8.2100000000000003E-5</v>
      </c>
      <c r="L101" s="274">
        <v>0</v>
      </c>
      <c r="M101" s="278" t="s">
        <v>640</v>
      </c>
      <c r="N101" s="2">
        <v>0.57399999999999995</v>
      </c>
      <c r="O101" s="2">
        <v>0.57407407407407407</v>
      </c>
      <c r="P101" s="274">
        <v>2024</v>
      </c>
      <c r="Q101" s="278" t="s">
        <v>636</v>
      </c>
      <c r="R101" s="2" t="s">
        <v>540</v>
      </c>
      <c r="S101" s="2">
        <v>1.671E-4</v>
      </c>
      <c r="T101" s="274">
        <v>0</v>
      </c>
    </row>
    <row r="102" spans="1:20" ht="39.950000000000003" customHeight="1" x14ac:dyDescent="0.25">
      <c r="A102" s="3" t="s">
        <v>88</v>
      </c>
      <c r="B102" s="4" t="s">
        <v>89</v>
      </c>
      <c r="C102" s="278" t="s">
        <v>90</v>
      </c>
      <c r="D102" s="278">
        <v>17039</v>
      </c>
      <c r="E102" s="278" t="s">
        <v>637</v>
      </c>
      <c r="F102" s="2">
        <v>0.66249999999999998</v>
      </c>
      <c r="G102" s="2">
        <v>0.66463414634146345</v>
      </c>
      <c r="H102" s="274">
        <v>2022</v>
      </c>
      <c r="I102" s="278" t="s">
        <v>636</v>
      </c>
      <c r="J102" s="2" t="s">
        <v>540</v>
      </c>
      <c r="K102" s="2">
        <v>3.0000000000000001E-6</v>
      </c>
      <c r="L102" s="274">
        <v>0</v>
      </c>
      <c r="M102" s="278" t="s">
        <v>640</v>
      </c>
      <c r="N102" s="2">
        <v>0.5168539325842697</v>
      </c>
      <c r="O102" s="2">
        <v>0.5252525252525253</v>
      </c>
      <c r="P102" s="274">
        <v>2023</v>
      </c>
      <c r="Q102" s="278" t="s">
        <v>640</v>
      </c>
      <c r="R102" s="2">
        <v>0.14651162790697675</v>
      </c>
      <c r="S102" s="2">
        <v>0.14663461538461539</v>
      </c>
      <c r="T102" s="274">
        <v>2023</v>
      </c>
    </row>
    <row r="103" spans="1:20" ht="39.950000000000003" customHeight="1" x14ac:dyDescent="0.25">
      <c r="A103" s="3" t="s">
        <v>91</v>
      </c>
      <c r="B103" s="4" t="s">
        <v>92</v>
      </c>
      <c r="C103" s="278" t="s">
        <v>90</v>
      </c>
      <c r="D103" s="278">
        <v>17039</v>
      </c>
      <c r="E103" s="278" t="s">
        <v>638</v>
      </c>
      <c r="F103" s="2">
        <v>1.4624999999999999</v>
      </c>
      <c r="G103" s="2">
        <v>1.4646464646464648</v>
      </c>
      <c r="H103" s="274">
        <v>2023</v>
      </c>
      <c r="I103" s="278" t="s">
        <v>636</v>
      </c>
      <c r="J103" s="2" t="s">
        <v>540</v>
      </c>
      <c r="K103" s="2">
        <v>3.9999999999999998E-6</v>
      </c>
      <c r="L103" s="274">
        <v>0</v>
      </c>
      <c r="M103" s="278" t="s">
        <v>636</v>
      </c>
      <c r="N103" s="2" t="s">
        <v>540</v>
      </c>
      <c r="O103" s="2">
        <v>3.0000000000000001E-6</v>
      </c>
      <c r="P103" s="274">
        <v>0</v>
      </c>
      <c r="Q103" s="278" t="s">
        <v>636</v>
      </c>
      <c r="R103" s="2" t="s">
        <v>540</v>
      </c>
      <c r="S103" s="2">
        <v>3.0000000000000001E-6</v>
      </c>
      <c r="T103" s="274">
        <v>0</v>
      </c>
    </row>
    <row r="104" spans="1:20" ht="39.950000000000003" customHeight="1" x14ac:dyDescent="0.25">
      <c r="A104" s="278" t="s">
        <v>579</v>
      </c>
      <c r="B104" s="4" t="s">
        <v>580</v>
      </c>
      <c r="C104" s="278" t="s">
        <v>90</v>
      </c>
      <c r="D104" s="278">
        <v>17039</v>
      </c>
      <c r="E104" s="278" t="s">
        <v>636</v>
      </c>
      <c r="F104" s="2" t="s">
        <v>540</v>
      </c>
      <c r="G104" s="2">
        <v>3.0000000000000001E-6</v>
      </c>
      <c r="H104" s="274">
        <v>0</v>
      </c>
      <c r="I104" s="278" t="s">
        <v>636</v>
      </c>
      <c r="J104" s="2" t="s">
        <v>540</v>
      </c>
      <c r="K104" s="2">
        <v>5.0000000000000004E-6</v>
      </c>
      <c r="L104" s="274">
        <v>0</v>
      </c>
      <c r="M104" s="278" t="s">
        <v>636</v>
      </c>
      <c r="N104" s="2" t="s">
        <v>540</v>
      </c>
      <c r="O104" s="2">
        <v>3.9999999999999998E-6</v>
      </c>
      <c r="P104" s="274">
        <v>0</v>
      </c>
      <c r="Q104" s="278" t="s">
        <v>636</v>
      </c>
      <c r="R104" s="2" t="s">
        <v>540</v>
      </c>
      <c r="S104" s="2">
        <v>3.9999999999999998E-6</v>
      </c>
      <c r="T104" s="274">
        <v>0</v>
      </c>
    </row>
    <row r="105" spans="1:20" ht="39.950000000000003" customHeight="1" x14ac:dyDescent="0.25">
      <c r="A105" s="278" t="s">
        <v>711</v>
      </c>
      <c r="B105" s="4" t="s">
        <v>712</v>
      </c>
      <c r="C105" s="278" t="s">
        <v>90</v>
      </c>
      <c r="D105" s="278">
        <v>17039</v>
      </c>
      <c r="E105" s="278" t="s">
        <v>636</v>
      </c>
      <c r="F105" s="2" t="s">
        <v>540</v>
      </c>
      <c r="G105" s="2">
        <v>1.4E-5</v>
      </c>
      <c r="H105" s="274">
        <v>0</v>
      </c>
      <c r="I105" s="278" t="s">
        <v>636</v>
      </c>
      <c r="J105" s="2" t="s">
        <v>540</v>
      </c>
      <c r="K105" s="2">
        <v>1.7E-5</v>
      </c>
      <c r="L105" s="274">
        <v>0</v>
      </c>
      <c r="M105" s="278" t="s">
        <v>636</v>
      </c>
      <c r="N105" s="2" t="s">
        <v>540</v>
      </c>
      <c r="O105" s="2">
        <v>1.5E-5</v>
      </c>
      <c r="P105" s="274">
        <v>0</v>
      </c>
      <c r="Q105" s="278" t="s">
        <v>636</v>
      </c>
      <c r="R105" s="2" t="s">
        <v>540</v>
      </c>
      <c r="S105" s="2">
        <v>1.5E-5</v>
      </c>
      <c r="T105" s="274">
        <v>0</v>
      </c>
    </row>
    <row r="106" spans="1:20" ht="39.950000000000003" customHeight="1" x14ac:dyDescent="0.25">
      <c r="A106" s="3" t="s">
        <v>128</v>
      </c>
      <c r="B106" s="4" t="s">
        <v>129</v>
      </c>
      <c r="C106" s="278" t="s">
        <v>90</v>
      </c>
      <c r="D106" s="278">
        <v>17039</v>
      </c>
      <c r="E106" s="278" t="s">
        <v>640</v>
      </c>
      <c r="F106" s="2">
        <v>2.3250000000000002</v>
      </c>
      <c r="G106" s="2">
        <v>2.3354037267080745</v>
      </c>
      <c r="H106" s="274">
        <v>2016</v>
      </c>
      <c r="I106" s="278" t="s">
        <v>636</v>
      </c>
      <c r="J106" s="2" t="s">
        <v>540</v>
      </c>
      <c r="K106" s="2">
        <v>2.6999999999999999E-5</v>
      </c>
      <c r="L106" s="274">
        <v>0</v>
      </c>
      <c r="M106" s="278" t="s">
        <v>636</v>
      </c>
      <c r="N106" s="2" t="s">
        <v>540</v>
      </c>
      <c r="O106" s="2">
        <v>2.1999999999999999E-5</v>
      </c>
      <c r="P106" s="274">
        <v>0</v>
      </c>
      <c r="Q106" s="278" t="s">
        <v>642</v>
      </c>
      <c r="R106" s="2">
        <v>0.413953488372093</v>
      </c>
      <c r="S106" s="2">
        <v>0.41509433962264153</v>
      </c>
      <c r="T106" s="274">
        <v>2018</v>
      </c>
    </row>
    <row r="107" spans="1:20" ht="39.950000000000003" customHeight="1" x14ac:dyDescent="0.25">
      <c r="A107" s="3" t="s">
        <v>142</v>
      </c>
      <c r="B107" s="275" t="s">
        <v>143</v>
      </c>
      <c r="C107" s="278" t="s">
        <v>90</v>
      </c>
      <c r="D107" s="278">
        <v>17039</v>
      </c>
      <c r="E107" s="278" t="s">
        <v>636</v>
      </c>
      <c r="F107" s="2" t="s">
        <v>540</v>
      </c>
      <c r="G107" s="2">
        <v>2.4000000000000001E-5</v>
      </c>
      <c r="H107" s="274">
        <v>0</v>
      </c>
      <c r="I107" s="278" t="s">
        <v>636</v>
      </c>
      <c r="J107" s="2" t="s">
        <v>540</v>
      </c>
      <c r="K107" s="2">
        <v>3.4999999999999997E-5</v>
      </c>
      <c r="L107" s="274">
        <v>0</v>
      </c>
      <c r="M107" s="278" t="s">
        <v>639</v>
      </c>
      <c r="N107" s="2">
        <v>1.2134831460674158</v>
      </c>
      <c r="O107" s="2">
        <v>1.221105527638191</v>
      </c>
      <c r="P107" s="274">
        <v>2020</v>
      </c>
      <c r="Q107" s="278" t="s">
        <v>642</v>
      </c>
      <c r="R107" s="2">
        <v>0.29418604651162794</v>
      </c>
      <c r="S107" s="2">
        <v>0.2951388888888889</v>
      </c>
      <c r="T107" s="274">
        <v>2023</v>
      </c>
    </row>
    <row r="108" spans="1:20" ht="39.950000000000003" customHeight="1" x14ac:dyDescent="0.25">
      <c r="A108" s="278" t="s">
        <v>587</v>
      </c>
      <c r="B108" s="4" t="s">
        <v>588</v>
      </c>
      <c r="C108" s="278" t="s">
        <v>90</v>
      </c>
      <c r="D108" s="278">
        <v>17039</v>
      </c>
      <c r="E108" s="278" t="s">
        <v>636</v>
      </c>
      <c r="F108" s="2" t="s">
        <v>540</v>
      </c>
      <c r="G108" s="2">
        <v>2.5999999999999998E-5</v>
      </c>
      <c r="H108" s="274">
        <v>0</v>
      </c>
      <c r="I108" s="278" t="s">
        <v>636</v>
      </c>
      <c r="J108" s="2" t="s">
        <v>540</v>
      </c>
      <c r="K108" s="2">
        <v>4.1E-5</v>
      </c>
      <c r="L108" s="274">
        <v>0</v>
      </c>
      <c r="M108" s="278" t="s">
        <v>636</v>
      </c>
      <c r="N108" s="2" t="s">
        <v>540</v>
      </c>
      <c r="O108" s="2">
        <v>3.0000000000000001E-5</v>
      </c>
      <c r="P108" s="274">
        <v>0</v>
      </c>
      <c r="Q108" s="278" t="s">
        <v>636</v>
      </c>
      <c r="R108" s="2" t="s">
        <v>540</v>
      </c>
      <c r="S108" s="2">
        <v>2.8E-5</v>
      </c>
      <c r="T108" s="274">
        <v>0</v>
      </c>
    </row>
    <row r="109" spans="1:20" ht="39.950000000000003" customHeight="1" x14ac:dyDescent="0.25">
      <c r="A109" s="3" t="s">
        <v>158</v>
      </c>
      <c r="B109" s="4" t="s">
        <v>159</v>
      </c>
      <c r="C109" s="278" t="s">
        <v>90</v>
      </c>
      <c r="D109" s="278">
        <v>17039</v>
      </c>
      <c r="E109" s="278" t="s">
        <v>636</v>
      </c>
      <c r="F109" s="2" t="s">
        <v>540</v>
      </c>
      <c r="G109" s="2">
        <v>2.6999999999999999E-5</v>
      </c>
      <c r="H109" s="274">
        <v>0</v>
      </c>
      <c r="I109" s="278" t="s">
        <v>636</v>
      </c>
      <c r="J109" s="2" t="s">
        <v>540</v>
      </c>
      <c r="K109" s="2">
        <v>4.1999999999999998E-5</v>
      </c>
      <c r="L109" s="274">
        <v>0</v>
      </c>
      <c r="M109" s="278" t="s">
        <v>636</v>
      </c>
      <c r="N109" s="2" t="s">
        <v>540</v>
      </c>
      <c r="O109" s="2">
        <v>3.1000000000000001E-5</v>
      </c>
      <c r="P109" s="274">
        <v>0</v>
      </c>
      <c r="Q109" s="278" t="s">
        <v>642</v>
      </c>
      <c r="R109" s="2">
        <v>0.40465116279069763</v>
      </c>
      <c r="S109" s="2">
        <v>0.40540540540540543</v>
      </c>
      <c r="T109" s="274">
        <v>2018</v>
      </c>
    </row>
    <row r="110" spans="1:20" ht="39.950000000000003" customHeight="1" x14ac:dyDescent="0.25">
      <c r="A110" s="3" t="s">
        <v>172</v>
      </c>
      <c r="B110" s="4" t="s">
        <v>173</v>
      </c>
      <c r="C110" s="278" t="s">
        <v>90</v>
      </c>
      <c r="D110" s="278">
        <v>17039</v>
      </c>
      <c r="E110" s="278" t="s">
        <v>636</v>
      </c>
      <c r="F110" s="2" t="s">
        <v>540</v>
      </c>
      <c r="G110" s="2">
        <v>3.0000000000000001E-5</v>
      </c>
      <c r="H110" s="274">
        <v>0</v>
      </c>
      <c r="I110" s="278" t="s">
        <v>636</v>
      </c>
      <c r="J110" s="2" t="s">
        <v>540</v>
      </c>
      <c r="K110" s="2">
        <v>4.8999999999999998E-5</v>
      </c>
      <c r="L110" s="274">
        <v>0</v>
      </c>
      <c r="M110" s="278" t="s">
        <v>636</v>
      </c>
      <c r="N110" s="2" t="s">
        <v>540</v>
      </c>
      <c r="O110" s="2">
        <v>3.4999999999999997E-5</v>
      </c>
      <c r="P110" s="274">
        <v>0</v>
      </c>
      <c r="Q110" s="278" t="s">
        <v>636</v>
      </c>
      <c r="R110" s="2" t="s">
        <v>540</v>
      </c>
      <c r="S110" s="2">
        <v>3.3000000000000003E-5</v>
      </c>
      <c r="T110" s="274">
        <v>0</v>
      </c>
    </row>
    <row r="111" spans="1:20" ht="39.950000000000003" customHeight="1" x14ac:dyDescent="0.25">
      <c r="A111" s="3" t="s">
        <v>187</v>
      </c>
      <c r="B111" s="4" t="s">
        <v>188</v>
      </c>
      <c r="C111" s="278" t="s">
        <v>90</v>
      </c>
      <c r="D111" s="278">
        <v>17039</v>
      </c>
      <c r="E111" s="278" t="s">
        <v>637</v>
      </c>
      <c r="F111" s="2">
        <v>0.74999999999999989</v>
      </c>
      <c r="G111" s="2">
        <v>0.75</v>
      </c>
      <c r="H111" s="274">
        <v>2022</v>
      </c>
      <c r="I111" s="278" t="s">
        <v>636</v>
      </c>
      <c r="J111" s="2" t="s">
        <v>540</v>
      </c>
      <c r="K111" s="2">
        <v>6.0000000000000002E-5</v>
      </c>
      <c r="L111" s="274">
        <v>0</v>
      </c>
      <c r="M111" s="278" t="s">
        <v>640</v>
      </c>
      <c r="N111" s="2">
        <v>0.42696629213483145</v>
      </c>
      <c r="O111" s="2">
        <v>0.42708333333333331</v>
      </c>
      <c r="P111" s="274">
        <v>2012</v>
      </c>
      <c r="Q111" s="278" t="s">
        <v>636</v>
      </c>
      <c r="R111" s="2" t="s">
        <v>540</v>
      </c>
      <c r="S111" s="2">
        <v>4.0000000000000003E-5</v>
      </c>
      <c r="T111" s="274">
        <v>0</v>
      </c>
    </row>
    <row r="112" spans="1:20" ht="39.950000000000003" customHeight="1" x14ac:dyDescent="0.25">
      <c r="A112" s="278" t="s">
        <v>191</v>
      </c>
      <c r="B112" s="4" t="s">
        <v>192</v>
      </c>
      <c r="C112" s="278" t="s">
        <v>90</v>
      </c>
      <c r="D112" s="278">
        <v>17039</v>
      </c>
      <c r="E112" s="278" t="s">
        <v>640</v>
      </c>
      <c r="F112" s="2">
        <v>2.3499999999999996</v>
      </c>
      <c r="G112" s="2">
        <v>2.3564814814814814</v>
      </c>
      <c r="H112" s="274">
        <v>2019</v>
      </c>
      <c r="I112" s="278" t="s">
        <v>636</v>
      </c>
      <c r="J112" s="2" t="s">
        <v>540</v>
      </c>
      <c r="K112" s="2">
        <v>6.2000000000000003E-5</v>
      </c>
      <c r="L112" s="274">
        <v>0</v>
      </c>
      <c r="M112" s="278" t="s">
        <v>639</v>
      </c>
      <c r="N112" s="2">
        <v>0.9101123595505618</v>
      </c>
      <c r="O112" s="2">
        <v>0.91056910569105687</v>
      </c>
      <c r="P112" s="274">
        <v>2021</v>
      </c>
      <c r="Q112" s="278" t="s">
        <v>639</v>
      </c>
      <c r="R112" s="2">
        <v>0.2069767441860465</v>
      </c>
      <c r="S112" s="2">
        <v>0.20772946859903382</v>
      </c>
      <c r="T112" s="274">
        <v>2020</v>
      </c>
    </row>
    <row r="113" spans="1:20" ht="39.950000000000003" customHeight="1" x14ac:dyDescent="0.25">
      <c r="A113" s="3" t="s">
        <v>199</v>
      </c>
      <c r="B113" s="4" t="s">
        <v>200</v>
      </c>
      <c r="C113" s="278" t="s">
        <v>90</v>
      </c>
      <c r="D113" s="278">
        <v>17039</v>
      </c>
      <c r="E113" s="278" t="s">
        <v>640</v>
      </c>
      <c r="F113" s="2">
        <v>2.8249999999999997</v>
      </c>
      <c r="G113" s="2">
        <v>2.8344370860927151</v>
      </c>
      <c r="H113" s="274">
        <v>2023</v>
      </c>
      <c r="I113" s="278" t="s">
        <v>639</v>
      </c>
      <c r="J113" s="2">
        <v>2.9624999999999999</v>
      </c>
      <c r="K113" s="2">
        <v>2.965686274509804</v>
      </c>
      <c r="L113" s="274">
        <v>2023</v>
      </c>
      <c r="M113" s="278" t="s">
        <v>639</v>
      </c>
      <c r="N113" s="2">
        <v>1.3932584269662922</v>
      </c>
      <c r="O113" s="2">
        <v>1.3971291866028708</v>
      </c>
      <c r="P113" s="274">
        <v>2023</v>
      </c>
      <c r="Q113" s="278" t="s">
        <v>642</v>
      </c>
      <c r="R113" s="2">
        <v>0.29186046511627906</v>
      </c>
      <c r="S113" s="2">
        <v>0.29213483146067415</v>
      </c>
      <c r="T113" s="274">
        <v>2023</v>
      </c>
    </row>
    <row r="114" spans="1:20" ht="39.950000000000003" customHeight="1" x14ac:dyDescent="0.25">
      <c r="A114" s="278" t="s">
        <v>593</v>
      </c>
      <c r="B114" s="4" t="s">
        <v>594</v>
      </c>
      <c r="C114" s="278" t="s">
        <v>90</v>
      </c>
      <c r="D114" s="278">
        <v>17039</v>
      </c>
      <c r="E114" s="278" t="s">
        <v>639</v>
      </c>
      <c r="F114" s="2">
        <v>4.6624999999999996</v>
      </c>
      <c r="G114" s="2">
        <v>4.666666666666667</v>
      </c>
      <c r="H114" s="274">
        <v>2008</v>
      </c>
      <c r="I114" s="278" t="s">
        <v>642</v>
      </c>
      <c r="J114" s="2">
        <v>5.3249999999999993</v>
      </c>
      <c r="K114" s="2">
        <v>5.3292682926829267</v>
      </c>
      <c r="L114" s="274">
        <v>2008</v>
      </c>
      <c r="M114" s="278" t="s">
        <v>642</v>
      </c>
      <c r="N114" s="2">
        <v>2.191011235955056</v>
      </c>
      <c r="O114" s="2">
        <v>2.200956937799043</v>
      </c>
      <c r="P114" s="274">
        <v>2008</v>
      </c>
      <c r="Q114" s="278" t="s">
        <v>644</v>
      </c>
      <c r="R114" s="2">
        <v>0.36799999999999999</v>
      </c>
      <c r="S114" s="2">
        <v>0.36941176470588233</v>
      </c>
      <c r="T114" s="274">
        <v>2012</v>
      </c>
    </row>
    <row r="115" spans="1:20" ht="39.950000000000003" customHeight="1" x14ac:dyDescent="0.25">
      <c r="A115" s="278" t="s">
        <v>215</v>
      </c>
      <c r="B115" s="4" t="s">
        <v>216</v>
      </c>
      <c r="C115" s="278" t="s">
        <v>90</v>
      </c>
      <c r="D115" s="278">
        <v>17039</v>
      </c>
      <c r="E115" s="278" t="s">
        <v>638</v>
      </c>
      <c r="F115" s="2">
        <v>1.5625</v>
      </c>
      <c r="G115" s="2">
        <v>1.5672413793103448</v>
      </c>
      <c r="H115" s="274">
        <v>2023</v>
      </c>
      <c r="I115" s="278" t="s">
        <v>636</v>
      </c>
      <c r="J115" s="2" t="s">
        <v>540</v>
      </c>
      <c r="K115" s="2">
        <v>7.6000000000000004E-5</v>
      </c>
      <c r="L115" s="274">
        <v>0</v>
      </c>
      <c r="M115" s="278" t="s">
        <v>639</v>
      </c>
      <c r="N115" s="2">
        <v>0.92134831460674149</v>
      </c>
      <c r="O115" s="2">
        <v>0.93103448275862066</v>
      </c>
      <c r="P115" s="274">
        <v>2023</v>
      </c>
      <c r="Q115" s="278" t="s">
        <v>639</v>
      </c>
      <c r="R115" s="2">
        <v>0.21162790697674419</v>
      </c>
      <c r="S115" s="2">
        <v>0.21276595744680851</v>
      </c>
      <c r="T115" s="274">
        <v>2023</v>
      </c>
    </row>
    <row r="116" spans="1:20" ht="39.950000000000003" customHeight="1" x14ac:dyDescent="0.25">
      <c r="A116" s="3" t="s">
        <v>223</v>
      </c>
      <c r="B116" s="4" t="s">
        <v>224</v>
      </c>
      <c r="C116" s="278" t="s">
        <v>90</v>
      </c>
      <c r="D116" s="278">
        <v>17039</v>
      </c>
      <c r="E116" s="278" t="s">
        <v>638</v>
      </c>
      <c r="F116" s="2">
        <v>1.6375</v>
      </c>
      <c r="G116" s="2">
        <v>1.6428571428571428</v>
      </c>
      <c r="H116" s="274">
        <v>2023</v>
      </c>
      <c r="I116" s="278" t="s">
        <v>636</v>
      </c>
      <c r="J116" s="2" t="s">
        <v>540</v>
      </c>
      <c r="K116" s="2">
        <v>7.8999999999999996E-5</v>
      </c>
      <c r="L116" s="274">
        <v>0</v>
      </c>
      <c r="M116" s="278" t="s">
        <v>639</v>
      </c>
      <c r="N116" s="2">
        <v>1.0112359550561798</v>
      </c>
      <c r="O116" s="2">
        <v>1.0112781954887218</v>
      </c>
      <c r="P116" s="274">
        <v>2023</v>
      </c>
      <c r="Q116" s="278" t="s">
        <v>640</v>
      </c>
      <c r="R116" s="2" t="s">
        <v>540</v>
      </c>
      <c r="S116" s="2">
        <v>0.18124999999999999</v>
      </c>
      <c r="T116" s="274">
        <v>2024</v>
      </c>
    </row>
    <row r="117" spans="1:20" ht="39.950000000000003" customHeight="1" x14ac:dyDescent="0.25">
      <c r="A117" s="3" t="s">
        <v>246</v>
      </c>
      <c r="B117" s="4" t="s">
        <v>247</v>
      </c>
      <c r="C117" s="278" t="s">
        <v>90</v>
      </c>
      <c r="D117" s="278">
        <v>17039</v>
      </c>
      <c r="E117" s="278" t="s">
        <v>640</v>
      </c>
      <c r="F117" s="2">
        <v>2.2624999999999997</v>
      </c>
      <c r="G117" s="2">
        <v>2.2671232876712328</v>
      </c>
      <c r="H117" s="274">
        <v>2013</v>
      </c>
      <c r="I117" s="278" t="s">
        <v>636</v>
      </c>
      <c r="J117" s="2" t="s">
        <v>540</v>
      </c>
      <c r="K117" s="2">
        <v>9.2E-5</v>
      </c>
      <c r="L117" s="274">
        <v>0</v>
      </c>
      <c r="M117" s="278" t="s">
        <v>639</v>
      </c>
      <c r="N117" s="2">
        <v>1.2134831460674158</v>
      </c>
      <c r="O117" s="2">
        <v>1.2170542635658914</v>
      </c>
      <c r="P117" s="274">
        <v>2015</v>
      </c>
      <c r="Q117" s="278" t="s">
        <v>642</v>
      </c>
      <c r="R117" s="2">
        <v>0.35232558139534881</v>
      </c>
      <c r="S117" s="2">
        <v>0.35273972602739728</v>
      </c>
      <c r="T117" s="274">
        <v>2011</v>
      </c>
    </row>
    <row r="118" spans="1:20" ht="39.950000000000003" customHeight="1" x14ac:dyDescent="0.25">
      <c r="A118" s="3" t="s">
        <v>254</v>
      </c>
      <c r="B118" s="4" t="s">
        <v>255</v>
      </c>
      <c r="C118" s="278" t="s">
        <v>90</v>
      </c>
      <c r="D118" s="278">
        <v>17039</v>
      </c>
      <c r="E118" s="278" t="s">
        <v>640</v>
      </c>
      <c r="F118" s="2">
        <v>2.4499999999999997</v>
      </c>
      <c r="G118" s="2">
        <v>2.4516129032258065</v>
      </c>
      <c r="H118" s="274">
        <v>2023</v>
      </c>
      <c r="I118" s="278" t="s">
        <v>639</v>
      </c>
      <c r="J118" s="2">
        <v>1.575</v>
      </c>
      <c r="K118" s="2">
        <v>1.5779816513761469</v>
      </c>
      <c r="L118" s="274">
        <v>2022</v>
      </c>
      <c r="M118" s="278" t="s">
        <v>639</v>
      </c>
      <c r="N118" s="2">
        <v>1.2696629213483144</v>
      </c>
      <c r="O118" s="2">
        <v>1.272</v>
      </c>
      <c r="P118" s="274">
        <v>2020</v>
      </c>
      <c r="Q118" s="278" t="s">
        <v>642</v>
      </c>
      <c r="R118" s="2">
        <v>0.34418604651162787</v>
      </c>
      <c r="S118" s="2">
        <v>0.34502923976608185</v>
      </c>
      <c r="T118" s="274">
        <v>2019</v>
      </c>
    </row>
    <row r="119" spans="1:20" ht="39.950000000000003" customHeight="1" x14ac:dyDescent="0.25">
      <c r="A119" s="3" t="s">
        <v>276</v>
      </c>
      <c r="B119" s="4" t="s">
        <v>277</v>
      </c>
      <c r="C119" s="278" t="s">
        <v>90</v>
      </c>
      <c r="D119" s="278">
        <v>17039</v>
      </c>
      <c r="E119" s="278" t="s">
        <v>637</v>
      </c>
      <c r="F119" s="2">
        <v>0.97499999999999998</v>
      </c>
      <c r="G119" s="2">
        <v>0.97823458282950426</v>
      </c>
      <c r="H119" s="274">
        <v>2023</v>
      </c>
      <c r="I119" s="278" t="s">
        <v>636</v>
      </c>
      <c r="J119" s="2" t="s">
        <v>540</v>
      </c>
      <c r="K119" s="2">
        <v>1.13E-4</v>
      </c>
      <c r="L119" s="274">
        <v>0</v>
      </c>
      <c r="M119" s="278" t="s">
        <v>640</v>
      </c>
      <c r="N119" s="2">
        <v>0.6966292134831461</v>
      </c>
      <c r="O119" s="2">
        <v>0.69791666666666663</v>
      </c>
      <c r="P119" s="274">
        <v>2023</v>
      </c>
      <c r="Q119" s="278" t="s">
        <v>636</v>
      </c>
      <c r="R119" s="2" t="s">
        <v>540</v>
      </c>
      <c r="S119" s="2">
        <v>8.2000000000000001E-5</v>
      </c>
      <c r="T119" s="274">
        <v>0</v>
      </c>
    </row>
    <row r="120" spans="1:20" ht="39.950000000000003" customHeight="1" x14ac:dyDescent="0.25">
      <c r="A120" s="278" t="s">
        <v>610</v>
      </c>
      <c r="B120" s="4" t="s">
        <v>611</v>
      </c>
      <c r="C120" s="278" t="s">
        <v>90</v>
      </c>
      <c r="D120" s="278">
        <v>17039</v>
      </c>
      <c r="E120" s="278" t="s">
        <v>636</v>
      </c>
      <c r="F120" s="2" t="s">
        <v>540</v>
      </c>
      <c r="G120" s="2">
        <v>6.3999999999999997E-5</v>
      </c>
      <c r="H120" s="274">
        <v>0</v>
      </c>
      <c r="I120" s="278" t="s">
        <v>636</v>
      </c>
      <c r="J120" s="2" t="s">
        <v>540</v>
      </c>
      <c r="K120" s="2">
        <v>1.2400000000000001E-4</v>
      </c>
      <c r="L120" s="274">
        <v>0</v>
      </c>
      <c r="M120" s="278" t="s">
        <v>636</v>
      </c>
      <c r="N120" s="2" t="s">
        <v>540</v>
      </c>
      <c r="O120" s="2">
        <v>7.2999999999999999E-5</v>
      </c>
      <c r="P120" s="274">
        <v>0</v>
      </c>
      <c r="Q120" s="278" t="s">
        <v>636</v>
      </c>
      <c r="R120" s="2" t="s">
        <v>540</v>
      </c>
      <c r="S120" s="2">
        <v>9.1000000000000003E-5</v>
      </c>
      <c r="T120" s="274">
        <v>0</v>
      </c>
    </row>
    <row r="121" spans="1:20" ht="39.950000000000003" customHeight="1" x14ac:dyDescent="0.25">
      <c r="A121" s="3" t="s">
        <v>298</v>
      </c>
      <c r="B121" s="4" t="s">
        <v>299</v>
      </c>
      <c r="C121" s="278" t="s">
        <v>90</v>
      </c>
      <c r="D121" s="278">
        <v>17039</v>
      </c>
      <c r="E121" s="278" t="s">
        <v>640</v>
      </c>
      <c r="F121" s="2">
        <v>2.0874999999999999</v>
      </c>
      <c r="G121" s="2">
        <v>2.0933333333333333</v>
      </c>
      <c r="H121" s="274">
        <v>2018</v>
      </c>
      <c r="I121" s="278" t="s">
        <v>639</v>
      </c>
      <c r="J121" s="2">
        <v>2.0999999999999996</v>
      </c>
      <c r="K121" s="2">
        <v>2.1071428571428572</v>
      </c>
      <c r="L121" s="274">
        <v>2018</v>
      </c>
      <c r="M121" s="278" t="s">
        <v>639</v>
      </c>
      <c r="N121" s="2">
        <v>1.1235955056179776</v>
      </c>
      <c r="O121" s="2">
        <v>1.1280487804878048</v>
      </c>
      <c r="P121" s="274">
        <v>2013</v>
      </c>
      <c r="Q121" s="278" t="s">
        <v>642</v>
      </c>
      <c r="R121" s="2">
        <v>0.29186046511627906</v>
      </c>
      <c r="S121" s="2">
        <v>0.29289940828402367</v>
      </c>
      <c r="T121" s="274">
        <v>2023</v>
      </c>
    </row>
    <row r="122" spans="1:20" ht="39.950000000000003" customHeight="1" x14ac:dyDescent="0.25">
      <c r="A122" s="3" t="s">
        <v>302</v>
      </c>
      <c r="B122" s="4" t="s">
        <v>303</v>
      </c>
      <c r="C122" s="278" t="s">
        <v>90</v>
      </c>
      <c r="D122" s="278">
        <v>17039</v>
      </c>
      <c r="E122" s="278" t="s">
        <v>637</v>
      </c>
      <c r="F122" s="2">
        <v>1.1125</v>
      </c>
      <c r="G122" s="2">
        <v>1.119672131147541</v>
      </c>
      <c r="H122" s="274">
        <v>2023</v>
      </c>
      <c r="I122" s="278" t="s">
        <v>636</v>
      </c>
      <c r="J122" s="2" t="s">
        <v>540</v>
      </c>
      <c r="K122" s="2">
        <v>1.26E-4</v>
      </c>
      <c r="L122" s="274">
        <v>0</v>
      </c>
      <c r="M122" s="278" t="s">
        <v>640</v>
      </c>
      <c r="N122" s="2">
        <v>0.8314606741573034</v>
      </c>
      <c r="O122" s="2">
        <v>0.84126984126984128</v>
      </c>
      <c r="P122" s="274">
        <v>2023</v>
      </c>
      <c r="Q122" s="278" t="s">
        <v>640</v>
      </c>
      <c r="R122" s="2">
        <v>0.21627906976744185</v>
      </c>
      <c r="S122" s="2">
        <v>0.2167352537722908</v>
      </c>
      <c r="T122" s="274">
        <v>2023</v>
      </c>
    </row>
    <row r="123" spans="1:20" ht="39.950000000000003" customHeight="1" x14ac:dyDescent="0.25">
      <c r="A123" s="278" t="s">
        <v>614</v>
      </c>
      <c r="B123" s="4" t="s">
        <v>615</v>
      </c>
      <c r="C123" s="278" t="s">
        <v>90</v>
      </c>
      <c r="D123" s="278">
        <v>17039</v>
      </c>
      <c r="E123" s="278" t="s">
        <v>636</v>
      </c>
      <c r="F123" s="2" t="s">
        <v>540</v>
      </c>
      <c r="G123" s="2">
        <v>6.6000000000000005E-5</v>
      </c>
      <c r="H123" s="274">
        <v>0</v>
      </c>
      <c r="I123" s="278" t="s">
        <v>636</v>
      </c>
      <c r="J123" s="2" t="s">
        <v>540</v>
      </c>
      <c r="K123" s="2">
        <v>1.2999999999999999E-4</v>
      </c>
      <c r="L123" s="274">
        <v>0</v>
      </c>
      <c r="M123" s="278" t="s">
        <v>636</v>
      </c>
      <c r="N123" s="2" t="s">
        <v>540</v>
      </c>
      <c r="O123" s="2">
        <v>7.7000000000000001E-5</v>
      </c>
      <c r="P123" s="274">
        <v>0</v>
      </c>
      <c r="Q123" s="278" t="s">
        <v>636</v>
      </c>
      <c r="R123" s="2" t="s">
        <v>540</v>
      </c>
      <c r="S123" s="2">
        <v>9.5000000000000005E-5</v>
      </c>
      <c r="T123" s="274">
        <v>0</v>
      </c>
    </row>
    <row r="124" spans="1:20" ht="39.950000000000003" customHeight="1" x14ac:dyDescent="0.25">
      <c r="A124" s="278" t="s">
        <v>616</v>
      </c>
      <c r="B124" s="4" t="s">
        <v>617</v>
      </c>
      <c r="C124" s="278" t="s">
        <v>90</v>
      </c>
      <c r="D124" s="278">
        <v>17039</v>
      </c>
      <c r="E124" s="278" t="s">
        <v>638</v>
      </c>
      <c r="F124" s="2">
        <v>1.3374999999999999</v>
      </c>
      <c r="G124" s="2">
        <v>1.3461538461538463</v>
      </c>
      <c r="H124" s="274">
        <v>2023</v>
      </c>
      <c r="I124" s="278" t="s">
        <v>636</v>
      </c>
      <c r="J124" s="2" t="s">
        <v>540</v>
      </c>
      <c r="K124" s="2">
        <v>1.3200000000000001E-4</v>
      </c>
      <c r="L124" s="274">
        <v>0</v>
      </c>
      <c r="M124" s="278" t="s">
        <v>636</v>
      </c>
      <c r="N124" s="2" t="s">
        <v>540</v>
      </c>
      <c r="O124" s="2">
        <v>7.7999999999999999E-5</v>
      </c>
      <c r="P124" s="274">
        <v>0</v>
      </c>
      <c r="Q124" s="278" t="s">
        <v>636</v>
      </c>
      <c r="R124" s="2" t="s">
        <v>540</v>
      </c>
      <c r="S124" s="2">
        <v>9.7E-5</v>
      </c>
      <c r="T124" s="274">
        <v>0</v>
      </c>
    </row>
    <row r="125" spans="1:20" ht="39.950000000000003" customHeight="1" x14ac:dyDescent="0.25">
      <c r="A125" s="3" t="s">
        <v>337</v>
      </c>
      <c r="B125" s="4" t="s">
        <v>338</v>
      </c>
      <c r="C125" s="278" t="s">
        <v>90</v>
      </c>
      <c r="D125" s="278">
        <v>17039</v>
      </c>
      <c r="E125" s="278" t="s">
        <v>638</v>
      </c>
      <c r="F125" s="2">
        <v>1.0125</v>
      </c>
      <c r="G125" s="2">
        <v>1.0192307692307692</v>
      </c>
      <c r="H125" s="274">
        <v>2020</v>
      </c>
      <c r="I125" s="278" t="s">
        <v>636</v>
      </c>
      <c r="J125" s="2" t="s">
        <v>540</v>
      </c>
      <c r="K125" s="2">
        <v>1.47E-4</v>
      </c>
      <c r="L125" s="274">
        <v>0</v>
      </c>
      <c r="M125" s="278" t="s">
        <v>640</v>
      </c>
      <c r="N125" s="2">
        <v>0.93258426966292129</v>
      </c>
      <c r="O125" s="2">
        <v>0.93827160493827155</v>
      </c>
      <c r="P125" s="274">
        <v>2019</v>
      </c>
      <c r="Q125" s="278" t="s">
        <v>639</v>
      </c>
      <c r="R125" s="2">
        <v>0.23604651162790699</v>
      </c>
      <c r="S125" s="2">
        <v>0.23668639053254437</v>
      </c>
      <c r="T125" s="274">
        <v>2011</v>
      </c>
    </row>
    <row r="126" spans="1:20" ht="39.950000000000003" customHeight="1" x14ac:dyDescent="0.25">
      <c r="A126" s="3" t="s">
        <v>622</v>
      </c>
      <c r="B126" s="4" t="s">
        <v>623</v>
      </c>
      <c r="C126" s="278" t="s">
        <v>90</v>
      </c>
      <c r="D126" s="278">
        <v>17039</v>
      </c>
      <c r="E126" s="278" t="s">
        <v>636</v>
      </c>
      <c r="F126" s="2" t="s">
        <v>540</v>
      </c>
      <c r="G126" s="2">
        <v>7.4999999999999993E-5</v>
      </c>
      <c r="H126" s="274">
        <v>0</v>
      </c>
      <c r="I126" s="278" t="s">
        <v>636</v>
      </c>
      <c r="J126" s="2" t="s">
        <v>540</v>
      </c>
      <c r="K126" s="2">
        <v>1.54E-4</v>
      </c>
      <c r="L126" s="274">
        <v>0</v>
      </c>
      <c r="M126" s="278" t="s">
        <v>636</v>
      </c>
      <c r="N126" s="2" t="s">
        <v>540</v>
      </c>
      <c r="O126" s="2">
        <v>9.2E-5</v>
      </c>
      <c r="P126" s="274">
        <v>0</v>
      </c>
      <c r="Q126" s="278" t="s">
        <v>636</v>
      </c>
      <c r="R126" s="2" t="s">
        <v>540</v>
      </c>
      <c r="S126" s="2">
        <v>1.12E-4</v>
      </c>
      <c r="T126" s="274">
        <v>0</v>
      </c>
    </row>
    <row r="127" spans="1:20" ht="39.950000000000003" customHeight="1" x14ac:dyDescent="0.25">
      <c r="A127" s="278" t="s">
        <v>355</v>
      </c>
      <c r="B127" s="4" t="s">
        <v>356</v>
      </c>
      <c r="C127" s="278" t="s">
        <v>90</v>
      </c>
      <c r="D127" s="278">
        <v>17039</v>
      </c>
      <c r="E127" s="278" t="s">
        <v>640</v>
      </c>
      <c r="F127" s="2">
        <v>2.3125</v>
      </c>
      <c r="G127" s="2">
        <v>2.3146067415730336</v>
      </c>
      <c r="H127" s="274">
        <v>2011</v>
      </c>
      <c r="I127" s="278" t="s">
        <v>636</v>
      </c>
      <c r="J127" s="2" t="s">
        <v>540</v>
      </c>
      <c r="K127" s="2">
        <v>1.5799999999999999E-4</v>
      </c>
      <c r="L127" s="274">
        <v>0</v>
      </c>
      <c r="M127" s="278" t="s">
        <v>639</v>
      </c>
      <c r="N127" s="2">
        <v>1.4943820224719102</v>
      </c>
      <c r="O127" s="2">
        <v>1.4999934782892248</v>
      </c>
      <c r="P127" s="274">
        <v>2010</v>
      </c>
      <c r="Q127" s="278" t="s">
        <v>636</v>
      </c>
      <c r="R127" s="2" t="s">
        <v>540</v>
      </c>
      <c r="S127" s="2">
        <v>1.15E-4</v>
      </c>
      <c r="T127" s="274">
        <v>0</v>
      </c>
    </row>
    <row r="128" spans="1:20" ht="39.950000000000003" customHeight="1" x14ac:dyDescent="0.25">
      <c r="A128" s="3" t="s">
        <v>357</v>
      </c>
      <c r="B128" s="4" t="s">
        <v>358</v>
      </c>
      <c r="C128" s="278" t="s">
        <v>90</v>
      </c>
      <c r="D128" s="278">
        <v>17039</v>
      </c>
      <c r="E128" s="278" t="s">
        <v>637</v>
      </c>
      <c r="F128" s="2">
        <v>0.73749999999999993</v>
      </c>
      <c r="G128" s="2">
        <v>0.74742268041237114</v>
      </c>
      <c r="H128" s="274">
        <v>2020</v>
      </c>
      <c r="I128" s="278" t="s">
        <v>636</v>
      </c>
      <c r="J128" s="2" t="s">
        <v>540</v>
      </c>
      <c r="K128" s="2">
        <v>1.5899999999999999E-4</v>
      </c>
      <c r="L128" s="274">
        <v>0</v>
      </c>
      <c r="M128" s="278" t="s">
        <v>640</v>
      </c>
      <c r="N128" s="2">
        <v>0.550561797752809</v>
      </c>
      <c r="O128" s="2">
        <v>0.55636363636363639</v>
      </c>
      <c r="P128" s="274">
        <v>2023</v>
      </c>
      <c r="Q128" s="278" t="s">
        <v>640</v>
      </c>
      <c r="R128" s="2">
        <v>0.13837209302325582</v>
      </c>
      <c r="S128" s="2">
        <v>0.13870967741935483</v>
      </c>
      <c r="T128" s="274">
        <v>2023</v>
      </c>
    </row>
    <row r="129" spans="1:20" ht="39.950000000000003" customHeight="1" x14ac:dyDescent="0.25">
      <c r="A129" s="3" t="s">
        <v>371</v>
      </c>
      <c r="B129" s="4" t="s">
        <v>372</v>
      </c>
      <c r="C129" s="278" t="s">
        <v>90</v>
      </c>
      <c r="D129" s="278">
        <v>17039</v>
      </c>
      <c r="E129" s="278" t="s">
        <v>638</v>
      </c>
      <c r="F129" s="2">
        <v>1.3875</v>
      </c>
      <c r="G129" s="2">
        <v>1.3961605584642234</v>
      </c>
      <c r="H129" s="274">
        <v>2023</v>
      </c>
      <c r="I129" s="278" t="s">
        <v>636</v>
      </c>
      <c r="J129" s="2" t="s">
        <v>540</v>
      </c>
      <c r="K129" s="2">
        <v>1.6799999999999999E-4</v>
      </c>
      <c r="L129" s="274">
        <v>0</v>
      </c>
      <c r="M129" s="278" t="s">
        <v>640</v>
      </c>
      <c r="N129" s="2">
        <v>0.9438202247191011</v>
      </c>
      <c r="O129" s="2">
        <v>0.94771241830065356</v>
      </c>
      <c r="P129" s="274">
        <v>2015</v>
      </c>
      <c r="Q129" s="278" t="s">
        <v>639</v>
      </c>
      <c r="R129" s="2">
        <v>0.25813953488372093</v>
      </c>
      <c r="S129" s="2">
        <v>0.25882352941176473</v>
      </c>
      <c r="T129" s="274">
        <v>2015</v>
      </c>
    </row>
    <row r="130" spans="1:20" ht="39.950000000000003" customHeight="1" x14ac:dyDescent="0.25">
      <c r="A130" s="3" t="s">
        <v>375</v>
      </c>
      <c r="B130" s="4" t="s">
        <v>376</v>
      </c>
      <c r="C130" s="278" t="s">
        <v>90</v>
      </c>
      <c r="D130" s="278">
        <v>17039</v>
      </c>
      <c r="E130" s="278" t="s">
        <v>637</v>
      </c>
      <c r="F130" s="2">
        <v>0.53749999999999998</v>
      </c>
      <c r="G130" s="2">
        <v>0.54081632653061229</v>
      </c>
      <c r="H130" s="274">
        <v>2022</v>
      </c>
      <c r="I130" s="278" t="s">
        <v>636</v>
      </c>
      <c r="J130" s="2" t="s">
        <v>540</v>
      </c>
      <c r="K130" s="2">
        <v>1.7200000000000001E-4</v>
      </c>
      <c r="L130" s="274">
        <v>0</v>
      </c>
      <c r="M130" s="278" t="s">
        <v>636</v>
      </c>
      <c r="N130" s="2" t="s">
        <v>540</v>
      </c>
      <c r="O130" s="2">
        <v>1.03E-4</v>
      </c>
      <c r="P130" s="274">
        <v>0</v>
      </c>
      <c r="Q130" s="278" t="s">
        <v>636</v>
      </c>
      <c r="R130" s="2" t="s">
        <v>540</v>
      </c>
      <c r="S130" s="2">
        <v>1.27E-4</v>
      </c>
      <c r="T130" s="274">
        <v>0</v>
      </c>
    </row>
    <row r="131" spans="1:20" ht="39.950000000000003" customHeight="1" x14ac:dyDescent="0.25">
      <c r="A131" s="3" t="s">
        <v>396</v>
      </c>
      <c r="B131" s="4" t="s">
        <v>397</v>
      </c>
      <c r="C131" s="278" t="s">
        <v>90</v>
      </c>
      <c r="D131" s="278">
        <v>17039</v>
      </c>
      <c r="E131" s="278" t="s">
        <v>640</v>
      </c>
      <c r="F131" s="2">
        <v>2.5874999999999995</v>
      </c>
      <c r="G131" s="2">
        <v>2.5984848484848486</v>
      </c>
      <c r="H131" s="274">
        <v>2011</v>
      </c>
      <c r="I131" s="278" t="s">
        <v>639</v>
      </c>
      <c r="J131" s="2">
        <v>1.6875</v>
      </c>
      <c r="K131" s="2">
        <v>1.6947368421052631</v>
      </c>
      <c r="L131" s="274">
        <v>2018</v>
      </c>
      <c r="M131" s="278" t="s">
        <v>642</v>
      </c>
      <c r="N131" s="2">
        <v>1.5617977528089886</v>
      </c>
      <c r="O131" s="2">
        <v>1.5714285714285714</v>
      </c>
      <c r="P131" s="274">
        <v>2009</v>
      </c>
      <c r="Q131" s="278" t="s">
        <v>642</v>
      </c>
      <c r="R131" s="2">
        <v>0.42441860465116277</v>
      </c>
      <c r="S131" s="2">
        <v>0.42557251908396948</v>
      </c>
      <c r="T131" s="274">
        <v>2023</v>
      </c>
    </row>
    <row r="132" spans="1:20" ht="39.950000000000003" customHeight="1" x14ac:dyDescent="0.25">
      <c r="A132" s="3" t="s">
        <v>398</v>
      </c>
      <c r="B132" s="4" t="s">
        <v>399</v>
      </c>
      <c r="C132" s="278" t="s">
        <v>90</v>
      </c>
      <c r="D132" s="278">
        <v>17039</v>
      </c>
      <c r="E132" s="278" t="s">
        <v>640</v>
      </c>
      <c r="F132" s="2">
        <v>1.9375</v>
      </c>
      <c r="G132" s="2">
        <v>1.9466019417475728</v>
      </c>
      <c r="H132" s="274">
        <v>2023</v>
      </c>
      <c r="I132" s="278" t="s">
        <v>639</v>
      </c>
      <c r="J132" s="2">
        <v>2.3499999999999996</v>
      </c>
      <c r="K132" s="2">
        <v>2.3602941176470589</v>
      </c>
      <c r="L132" s="274">
        <v>2020</v>
      </c>
      <c r="M132" s="278" t="s">
        <v>636</v>
      </c>
      <c r="N132" s="2" t="s">
        <v>540</v>
      </c>
      <c r="O132" s="2">
        <v>1.11E-4</v>
      </c>
      <c r="P132" s="274">
        <v>0</v>
      </c>
      <c r="Q132" s="278" t="s">
        <v>636</v>
      </c>
      <c r="R132" s="2" t="s">
        <v>540</v>
      </c>
      <c r="S132" s="2">
        <v>1.37E-4</v>
      </c>
      <c r="T132" s="274">
        <v>0</v>
      </c>
    </row>
    <row r="133" spans="1:20" ht="39.950000000000003" customHeight="1" x14ac:dyDescent="0.25">
      <c r="A133" s="278" t="s">
        <v>420</v>
      </c>
      <c r="B133" s="4" t="s">
        <v>421</v>
      </c>
      <c r="C133" s="278" t="s">
        <v>90</v>
      </c>
      <c r="D133" s="278">
        <v>17039</v>
      </c>
      <c r="E133" s="278" t="s">
        <v>636</v>
      </c>
      <c r="F133" s="2" t="s">
        <v>540</v>
      </c>
      <c r="G133" s="2">
        <v>9.7E-5</v>
      </c>
      <c r="H133" s="274">
        <v>0</v>
      </c>
      <c r="I133" s="278" t="s">
        <v>636</v>
      </c>
      <c r="J133" s="2" t="s">
        <v>540</v>
      </c>
      <c r="K133" s="2">
        <v>1.9599999999999999E-4</v>
      </c>
      <c r="L133" s="274">
        <v>0</v>
      </c>
      <c r="M133" s="278" t="s">
        <v>636</v>
      </c>
      <c r="N133" s="2" t="s">
        <v>540</v>
      </c>
      <c r="O133" s="2">
        <v>1.21E-4</v>
      </c>
      <c r="P133" s="274">
        <v>0</v>
      </c>
      <c r="Q133" s="278" t="s">
        <v>640</v>
      </c>
      <c r="R133" s="2">
        <v>0.21046511627906977</v>
      </c>
      <c r="S133" s="2">
        <v>0.21114369501466276</v>
      </c>
      <c r="T133" s="274">
        <v>2022</v>
      </c>
    </row>
    <row r="134" spans="1:20" ht="39.950000000000003" customHeight="1" x14ac:dyDescent="0.25">
      <c r="A134" s="3" t="s">
        <v>713</v>
      </c>
      <c r="B134" s="4" t="s">
        <v>714</v>
      </c>
      <c r="C134" s="278" t="s">
        <v>90</v>
      </c>
      <c r="D134" s="278">
        <v>17039</v>
      </c>
      <c r="E134" s="278" t="s">
        <v>637</v>
      </c>
      <c r="F134" s="2">
        <v>0.6875</v>
      </c>
      <c r="G134" s="2">
        <v>0.6974358974358974</v>
      </c>
      <c r="H134" s="274">
        <v>2010</v>
      </c>
      <c r="I134" s="278" t="s">
        <v>636</v>
      </c>
      <c r="J134" s="2" t="s">
        <v>540</v>
      </c>
      <c r="K134" s="2">
        <v>2.0100000000000001E-4</v>
      </c>
      <c r="L134" s="274">
        <v>0</v>
      </c>
      <c r="M134" s="278" t="s">
        <v>640</v>
      </c>
      <c r="N134" s="2">
        <v>0.4157303370786517</v>
      </c>
      <c r="O134" s="2">
        <v>0.42222222222222222</v>
      </c>
      <c r="P134" s="274">
        <v>2010</v>
      </c>
      <c r="Q134" s="278" t="s">
        <v>636</v>
      </c>
      <c r="R134" s="2" t="s">
        <v>540</v>
      </c>
      <c r="S134" s="2">
        <v>1.5100000000000001E-4</v>
      </c>
      <c r="T134" s="274">
        <v>0</v>
      </c>
    </row>
    <row r="135" spans="1:20" ht="39.950000000000003" customHeight="1" x14ac:dyDescent="0.25">
      <c r="A135" s="3" t="s">
        <v>430</v>
      </c>
      <c r="B135" s="4" t="s">
        <v>431</v>
      </c>
      <c r="C135" s="278" t="s">
        <v>90</v>
      </c>
      <c r="D135" s="278">
        <v>17039</v>
      </c>
      <c r="E135" s="278" t="s">
        <v>636</v>
      </c>
      <c r="F135" s="2" t="s">
        <v>540</v>
      </c>
      <c r="G135" s="2">
        <v>1.03E-4</v>
      </c>
      <c r="H135" s="274">
        <v>0</v>
      </c>
      <c r="I135" s="278" t="s">
        <v>636</v>
      </c>
      <c r="J135" s="2" t="s">
        <v>540</v>
      </c>
      <c r="K135" s="2">
        <v>2.0599999999999999E-4</v>
      </c>
      <c r="L135" s="274">
        <v>0</v>
      </c>
      <c r="M135" s="278" t="s">
        <v>636</v>
      </c>
      <c r="N135" s="2" t="s">
        <v>540</v>
      </c>
      <c r="O135" s="2">
        <v>1.2799999999999999E-4</v>
      </c>
      <c r="P135" s="274">
        <v>0</v>
      </c>
      <c r="Q135" s="278" t="s">
        <v>636</v>
      </c>
      <c r="R135" s="2" t="s">
        <v>540</v>
      </c>
      <c r="S135" s="2">
        <v>1.56E-4</v>
      </c>
      <c r="T135" s="274">
        <v>0</v>
      </c>
    </row>
    <row r="136" spans="1:20" ht="39.950000000000003" customHeight="1" x14ac:dyDescent="0.25">
      <c r="A136" s="3" t="s">
        <v>438</v>
      </c>
      <c r="B136" s="4" t="s">
        <v>439</v>
      </c>
      <c r="C136" s="278" t="s">
        <v>90</v>
      </c>
      <c r="D136" s="278">
        <v>17039</v>
      </c>
      <c r="E136" s="278" t="s">
        <v>637</v>
      </c>
      <c r="F136" s="2">
        <v>0.87499999999999989</v>
      </c>
      <c r="G136" s="2">
        <v>0.88183807439824946</v>
      </c>
      <c r="H136" s="274">
        <v>2020</v>
      </c>
      <c r="I136" s="278" t="s">
        <v>636</v>
      </c>
      <c r="J136" s="2" t="s">
        <v>540</v>
      </c>
      <c r="K136" s="2">
        <v>2.0799999999999999E-4</v>
      </c>
      <c r="L136" s="274">
        <v>0</v>
      </c>
      <c r="M136" s="278" t="s">
        <v>640</v>
      </c>
      <c r="N136" s="2">
        <v>0.6067415730337079</v>
      </c>
      <c r="O136" s="2">
        <v>0.60919540229885061</v>
      </c>
      <c r="P136" s="274">
        <v>2022</v>
      </c>
      <c r="Q136" s="278" t="s">
        <v>639</v>
      </c>
      <c r="R136" s="2">
        <v>0.2686046511627907</v>
      </c>
      <c r="S136" s="2">
        <v>0.26876513317191281</v>
      </c>
      <c r="T136" s="274">
        <v>2023</v>
      </c>
    </row>
    <row r="137" spans="1:20" ht="39.950000000000003" customHeight="1" x14ac:dyDescent="0.25">
      <c r="A137" s="3" t="s">
        <v>475</v>
      </c>
      <c r="B137" s="4" t="s">
        <v>476</v>
      </c>
      <c r="C137" s="278" t="s">
        <v>90</v>
      </c>
      <c r="D137" s="278">
        <v>17039</v>
      </c>
      <c r="E137" s="278" t="s">
        <v>636</v>
      </c>
      <c r="F137" s="2" t="s">
        <v>540</v>
      </c>
      <c r="G137" s="2">
        <v>1.11E-4</v>
      </c>
      <c r="H137" s="274">
        <v>0</v>
      </c>
      <c r="I137" s="278" t="s">
        <v>636</v>
      </c>
      <c r="J137" s="2" t="s">
        <v>540</v>
      </c>
      <c r="K137" s="2">
        <v>2.23E-4</v>
      </c>
      <c r="L137" s="274">
        <v>0</v>
      </c>
      <c r="M137" s="278" t="s">
        <v>636</v>
      </c>
      <c r="N137" s="2" t="s">
        <v>540</v>
      </c>
      <c r="O137" s="2">
        <v>1.3799999999999999E-4</v>
      </c>
      <c r="P137" s="274">
        <v>0</v>
      </c>
      <c r="Q137" s="278" t="s">
        <v>636</v>
      </c>
      <c r="R137" s="2" t="s">
        <v>540</v>
      </c>
      <c r="S137" s="2">
        <v>1.73E-4</v>
      </c>
      <c r="T137" s="274">
        <v>0</v>
      </c>
    </row>
    <row r="138" spans="1:20" ht="39.950000000000003" customHeight="1" x14ac:dyDescent="0.25">
      <c r="A138" s="278" t="s">
        <v>180</v>
      </c>
      <c r="B138" s="4" t="s">
        <v>181</v>
      </c>
      <c r="C138" s="278" t="s">
        <v>99</v>
      </c>
      <c r="D138" s="278">
        <v>17045</v>
      </c>
      <c r="E138" s="278" t="s">
        <v>637</v>
      </c>
      <c r="F138" s="2">
        <v>0.79999999999999993</v>
      </c>
      <c r="G138" s="2">
        <v>0.80669144981412644</v>
      </c>
      <c r="H138" s="274">
        <v>2023</v>
      </c>
      <c r="I138" s="278" t="s">
        <v>636</v>
      </c>
      <c r="J138" s="2" t="s">
        <v>540</v>
      </c>
      <c r="K138" s="2">
        <v>5.5000000000000002E-5</v>
      </c>
      <c r="L138" s="274">
        <v>0</v>
      </c>
      <c r="M138" s="278" t="s">
        <v>640</v>
      </c>
      <c r="N138" s="2">
        <v>0.6853932584269663</v>
      </c>
      <c r="O138" s="2">
        <v>0.69285714285714284</v>
      </c>
      <c r="P138" s="274">
        <v>2023</v>
      </c>
      <c r="Q138" s="278" t="s">
        <v>639</v>
      </c>
      <c r="R138" s="2">
        <v>0.25697674418604649</v>
      </c>
      <c r="S138" s="2">
        <v>0.25766871165644173</v>
      </c>
      <c r="T138" s="274">
        <v>2023</v>
      </c>
    </row>
    <row r="139" spans="1:20" ht="39.950000000000003" customHeight="1" x14ac:dyDescent="0.25">
      <c r="A139" s="3" t="s">
        <v>257</v>
      </c>
      <c r="B139" s="4" t="s">
        <v>258</v>
      </c>
      <c r="C139" s="278" t="s">
        <v>99</v>
      </c>
      <c r="D139" s="278">
        <v>17045</v>
      </c>
      <c r="E139" s="278" t="s">
        <v>636</v>
      </c>
      <c r="F139" s="2" t="s">
        <v>540</v>
      </c>
      <c r="G139" s="2">
        <v>4.8000000000000001E-5</v>
      </c>
      <c r="H139" s="274">
        <v>0</v>
      </c>
      <c r="I139" s="278" t="s">
        <v>636</v>
      </c>
      <c r="J139" s="2" t="s">
        <v>540</v>
      </c>
      <c r="K139" s="2">
        <v>9.7999999999999997E-5</v>
      </c>
      <c r="L139" s="274">
        <v>0</v>
      </c>
      <c r="M139" s="278" t="s">
        <v>636</v>
      </c>
      <c r="N139" s="2" t="s">
        <v>540</v>
      </c>
      <c r="O139" s="2">
        <v>5.7000000000000003E-5</v>
      </c>
      <c r="P139" s="274">
        <v>0</v>
      </c>
      <c r="Q139" s="278" t="s">
        <v>636</v>
      </c>
      <c r="R139" s="2" t="s">
        <v>540</v>
      </c>
      <c r="S139" s="2">
        <v>6.8999999999999997E-5</v>
      </c>
      <c r="T139" s="274">
        <v>0</v>
      </c>
    </row>
    <row r="140" spans="1:20" ht="39.950000000000003" customHeight="1" x14ac:dyDescent="0.25">
      <c r="A140" s="3" t="s">
        <v>260</v>
      </c>
      <c r="B140" s="4" t="s">
        <v>261</v>
      </c>
      <c r="C140" s="278" t="s">
        <v>99</v>
      </c>
      <c r="D140" s="278">
        <v>17045</v>
      </c>
      <c r="E140" s="278" t="s">
        <v>637</v>
      </c>
      <c r="F140" s="2">
        <v>0.72499999999999987</v>
      </c>
      <c r="G140" s="2">
        <v>0.73148148148148151</v>
      </c>
      <c r="H140" s="274">
        <v>2018</v>
      </c>
      <c r="I140" s="278" t="s">
        <v>636</v>
      </c>
      <c r="J140" s="2" t="s">
        <v>540</v>
      </c>
      <c r="K140" s="2">
        <v>1E-4</v>
      </c>
      <c r="L140" s="274">
        <v>0</v>
      </c>
      <c r="M140" s="278" t="s">
        <v>636</v>
      </c>
      <c r="N140" s="2" t="s">
        <v>540</v>
      </c>
      <c r="O140" s="2">
        <v>5.8999999999999998E-5</v>
      </c>
      <c r="P140" s="274">
        <v>0</v>
      </c>
      <c r="Q140" s="278" t="s">
        <v>636</v>
      </c>
      <c r="R140" s="2" t="s">
        <v>540</v>
      </c>
      <c r="S140" s="2">
        <v>7.1000000000000005E-5</v>
      </c>
      <c r="T140" s="274">
        <v>0</v>
      </c>
    </row>
    <row r="141" spans="1:20" ht="39.950000000000003" customHeight="1" x14ac:dyDescent="0.25">
      <c r="A141" s="3" t="s">
        <v>270</v>
      </c>
      <c r="B141" s="4" t="s">
        <v>271</v>
      </c>
      <c r="C141" s="278" t="s">
        <v>99</v>
      </c>
      <c r="D141" s="278">
        <v>17045</v>
      </c>
      <c r="E141" s="278" t="s">
        <v>636</v>
      </c>
      <c r="F141" s="2" t="s">
        <v>540</v>
      </c>
      <c r="G141" s="2">
        <v>5.7000000000000003E-5</v>
      </c>
      <c r="H141" s="274">
        <v>0</v>
      </c>
      <c r="I141" s="278" t="s">
        <v>636</v>
      </c>
      <c r="J141" s="2" t="s">
        <v>540</v>
      </c>
      <c r="K141" s="2">
        <v>1.11E-4</v>
      </c>
      <c r="L141" s="274">
        <v>0</v>
      </c>
      <c r="M141" s="278" t="s">
        <v>640</v>
      </c>
      <c r="N141" s="2">
        <v>0.7191011235955056</v>
      </c>
      <c r="O141" s="2">
        <v>0.72932330827067671</v>
      </c>
      <c r="P141" s="274">
        <v>2020</v>
      </c>
      <c r="Q141" s="278" t="s">
        <v>636</v>
      </c>
      <c r="R141" s="2" t="s">
        <v>540</v>
      </c>
      <c r="S141" s="2">
        <v>8.0000000000000007E-5</v>
      </c>
      <c r="T141" s="274">
        <v>0</v>
      </c>
    </row>
    <row r="142" spans="1:20" ht="39.950000000000003" customHeight="1" x14ac:dyDescent="0.25">
      <c r="A142" s="3" t="s">
        <v>287</v>
      </c>
      <c r="B142" s="4" t="s">
        <v>715</v>
      </c>
      <c r="C142" s="278" t="s">
        <v>99</v>
      </c>
      <c r="D142" s="278">
        <v>17045</v>
      </c>
      <c r="E142" s="278" t="s">
        <v>637</v>
      </c>
      <c r="F142" s="2">
        <v>0.85</v>
      </c>
      <c r="G142" s="2">
        <v>0.85611510791366907</v>
      </c>
      <c r="H142" s="274">
        <v>2023</v>
      </c>
      <c r="I142" s="278" t="s">
        <v>636</v>
      </c>
      <c r="J142" s="2" t="s">
        <v>540</v>
      </c>
      <c r="K142" s="2">
        <v>1.18E-4</v>
      </c>
      <c r="L142" s="274">
        <v>0</v>
      </c>
      <c r="M142" s="278" t="s">
        <v>636</v>
      </c>
      <c r="N142" s="2" t="s">
        <v>540</v>
      </c>
      <c r="O142" s="2">
        <v>6.9999999999999994E-5</v>
      </c>
      <c r="P142" s="274">
        <v>0</v>
      </c>
      <c r="Q142" s="278" t="s">
        <v>640</v>
      </c>
      <c r="R142" s="2">
        <v>0.14767441860465116</v>
      </c>
      <c r="S142" s="2">
        <v>0.14838709677419354</v>
      </c>
      <c r="T142" s="274">
        <v>2023</v>
      </c>
    </row>
    <row r="143" spans="1:20" ht="39.950000000000003" customHeight="1" x14ac:dyDescent="0.25">
      <c r="A143" s="3" t="s">
        <v>361</v>
      </c>
      <c r="B143" s="4" t="s">
        <v>362</v>
      </c>
      <c r="C143" s="278" t="s">
        <v>99</v>
      </c>
      <c r="D143" s="278">
        <v>17045</v>
      </c>
      <c r="E143" s="278" t="s">
        <v>636</v>
      </c>
      <c r="F143" s="2" t="s">
        <v>540</v>
      </c>
      <c r="G143" s="2">
        <v>7.7000000000000001E-5</v>
      </c>
      <c r="H143" s="274">
        <v>0</v>
      </c>
      <c r="I143" s="278" t="s">
        <v>636</v>
      </c>
      <c r="J143" s="2" t="s">
        <v>540</v>
      </c>
      <c r="K143" s="2">
        <v>1.6100000000000001E-4</v>
      </c>
      <c r="L143" s="274">
        <v>0</v>
      </c>
      <c r="M143" s="278" t="s">
        <v>636</v>
      </c>
      <c r="N143" s="2" t="s">
        <v>540</v>
      </c>
      <c r="O143" s="2">
        <v>9.3999999999999994E-5</v>
      </c>
      <c r="P143" s="274">
        <v>0</v>
      </c>
      <c r="Q143" s="278" t="s">
        <v>636</v>
      </c>
      <c r="R143" s="2" t="s">
        <v>540</v>
      </c>
      <c r="S143" s="2">
        <v>1.17E-4</v>
      </c>
      <c r="T143" s="274">
        <v>0</v>
      </c>
    </row>
    <row r="144" spans="1:20" ht="39.950000000000003" customHeight="1" x14ac:dyDescent="0.25">
      <c r="A144" s="278" t="s">
        <v>716</v>
      </c>
      <c r="B144" s="4" t="s">
        <v>795</v>
      </c>
      <c r="C144" s="278" t="s">
        <v>99</v>
      </c>
      <c r="D144" s="278">
        <v>17045</v>
      </c>
      <c r="E144" s="278" t="s">
        <v>636</v>
      </c>
      <c r="F144" s="2" t="s">
        <v>540</v>
      </c>
      <c r="G144" s="2">
        <v>7.7999999999999999E-5</v>
      </c>
      <c r="H144" s="274">
        <v>0</v>
      </c>
      <c r="I144" s="278" t="s">
        <v>636</v>
      </c>
      <c r="J144" s="2" t="s">
        <v>540</v>
      </c>
      <c r="K144" s="2">
        <v>1.6200000000000001E-4</v>
      </c>
      <c r="L144" s="274">
        <v>0</v>
      </c>
      <c r="M144" s="278" t="s">
        <v>640</v>
      </c>
      <c r="N144" s="2" t="s">
        <v>540</v>
      </c>
      <c r="O144" s="2">
        <v>0.61499999999999999</v>
      </c>
      <c r="P144" s="274">
        <v>0</v>
      </c>
      <c r="Q144" s="278" t="s">
        <v>640</v>
      </c>
      <c r="R144" s="2">
        <v>0.219</v>
      </c>
      <c r="S144" s="2">
        <v>0.21935483870967742</v>
      </c>
      <c r="T144" s="274">
        <v>2024</v>
      </c>
    </row>
    <row r="145" spans="1:20" ht="39.950000000000003" customHeight="1" x14ac:dyDescent="0.25">
      <c r="A145" s="278" t="s">
        <v>717</v>
      </c>
      <c r="B145" s="4" t="s">
        <v>718</v>
      </c>
      <c r="C145" s="278" t="s">
        <v>99</v>
      </c>
      <c r="D145" s="278">
        <v>17045</v>
      </c>
      <c r="E145" s="278" t="s">
        <v>636</v>
      </c>
      <c r="F145" s="2" t="s">
        <v>540</v>
      </c>
      <c r="G145" s="2">
        <v>8.7999999999999998E-5</v>
      </c>
      <c r="H145" s="274">
        <v>0</v>
      </c>
      <c r="I145" s="278" t="s">
        <v>636</v>
      </c>
      <c r="J145" s="2" t="s">
        <v>540</v>
      </c>
      <c r="K145" s="2">
        <v>1.8200000000000001E-4</v>
      </c>
      <c r="L145" s="274">
        <v>0</v>
      </c>
      <c r="M145" s="278" t="s">
        <v>636</v>
      </c>
      <c r="N145" s="2" t="s">
        <v>540</v>
      </c>
      <c r="O145" s="2">
        <v>1.1E-4</v>
      </c>
      <c r="P145" s="274">
        <v>0</v>
      </c>
      <c r="Q145" s="278" t="s">
        <v>636</v>
      </c>
      <c r="R145" s="2" t="s">
        <v>540</v>
      </c>
      <c r="S145" s="2">
        <v>1.36E-4</v>
      </c>
      <c r="T145" s="274">
        <v>0</v>
      </c>
    </row>
    <row r="146" spans="1:20" ht="39.950000000000003" customHeight="1" x14ac:dyDescent="0.25">
      <c r="A146" s="278" t="s">
        <v>719</v>
      </c>
      <c r="B146" s="4" t="s">
        <v>720</v>
      </c>
      <c r="C146" s="278" t="s">
        <v>99</v>
      </c>
      <c r="D146" s="278">
        <v>17045</v>
      </c>
      <c r="E146" s="278" t="s">
        <v>636</v>
      </c>
      <c r="F146" s="2" t="s">
        <v>540</v>
      </c>
      <c r="G146" s="2">
        <v>9.0000000000000006E-5</v>
      </c>
      <c r="H146" s="274">
        <v>0</v>
      </c>
      <c r="I146" s="278" t="s">
        <v>636</v>
      </c>
      <c r="J146" s="2" t="s">
        <v>540</v>
      </c>
      <c r="K146" s="2">
        <v>1.84E-4</v>
      </c>
      <c r="L146" s="274">
        <v>0</v>
      </c>
      <c r="M146" s="278" t="s">
        <v>636</v>
      </c>
      <c r="N146" s="2" t="s">
        <v>540</v>
      </c>
      <c r="O146" s="2">
        <v>1.13E-4</v>
      </c>
      <c r="P146" s="274">
        <v>0</v>
      </c>
      <c r="Q146" s="278" t="s">
        <v>636</v>
      </c>
      <c r="R146" s="2" t="s">
        <v>540</v>
      </c>
      <c r="S146" s="2">
        <v>1.3899999999999999E-4</v>
      </c>
      <c r="T146" s="274">
        <v>0</v>
      </c>
    </row>
    <row r="147" spans="1:20" ht="39.950000000000003" customHeight="1" x14ac:dyDescent="0.25">
      <c r="A147" s="3" t="s">
        <v>410</v>
      </c>
      <c r="B147" s="4" t="s">
        <v>411</v>
      </c>
      <c r="C147" s="278" t="s">
        <v>99</v>
      </c>
      <c r="D147" s="278">
        <v>17045</v>
      </c>
      <c r="E147" s="278" t="s">
        <v>638</v>
      </c>
      <c r="F147" s="2">
        <v>1.5374999999999999</v>
      </c>
      <c r="G147" s="2">
        <v>1.5445544554455446</v>
      </c>
      <c r="H147" s="274">
        <v>2023</v>
      </c>
      <c r="I147" s="278" t="s">
        <v>636</v>
      </c>
      <c r="J147" s="2" t="s">
        <v>540</v>
      </c>
      <c r="K147" s="2">
        <v>1.9000000000000001E-4</v>
      </c>
      <c r="L147" s="274">
        <v>0</v>
      </c>
      <c r="M147" s="278" t="s">
        <v>639</v>
      </c>
      <c r="N147" s="2">
        <v>0.89887640449438211</v>
      </c>
      <c r="O147" s="2">
        <v>0.90793650793650793</v>
      </c>
      <c r="P147" s="274">
        <v>2020</v>
      </c>
      <c r="Q147" s="278" t="s">
        <v>640</v>
      </c>
      <c r="R147" s="2">
        <v>0.22441860465116281</v>
      </c>
      <c r="S147" s="2">
        <v>0.22526315789473683</v>
      </c>
      <c r="T147" s="274">
        <v>2023</v>
      </c>
    </row>
    <row r="148" spans="1:20" ht="39.950000000000003" customHeight="1" x14ac:dyDescent="0.25">
      <c r="A148" s="278" t="s">
        <v>721</v>
      </c>
      <c r="B148" s="4" t="s">
        <v>722</v>
      </c>
      <c r="C148" s="278" t="s">
        <v>99</v>
      </c>
      <c r="D148" s="278">
        <v>17045</v>
      </c>
      <c r="E148" s="278" t="s">
        <v>636</v>
      </c>
      <c r="F148" s="2" t="s">
        <v>540</v>
      </c>
      <c r="G148" s="2">
        <v>9.6000000000000002E-5</v>
      </c>
      <c r="H148" s="274">
        <v>0</v>
      </c>
      <c r="I148" s="278" t="s">
        <v>636</v>
      </c>
      <c r="J148" s="2" t="s">
        <v>540</v>
      </c>
      <c r="K148" s="2">
        <v>1.93E-4</v>
      </c>
      <c r="L148" s="274">
        <v>0</v>
      </c>
      <c r="M148" s="278" t="s">
        <v>636</v>
      </c>
      <c r="N148" s="2" t="s">
        <v>540</v>
      </c>
      <c r="O148" s="2">
        <v>1.2E-4</v>
      </c>
      <c r="P148" s="274">
        <v>0</v>
      </c>
      <c r="Q148" s="278" t="s">
        <v>636</v>
      </c>
      <c r="R148" s="2" t="s">
        <v>540</v>
      </c>
      <c r="S148" s="2">
        <v>1.46E-4</v>
      </c>
      <c r="T148" s="274">
        <v>0</v>
      </c>
    </row>
    <row r="149" spans="1:20" ht="39.950000000000003" customHeight="1" x14ac:dyDescent="0.25">
      <c r="A149" s="278" t="s">
        <v>723</v>
      </c>
      <c r="B149" s="4" t="s">
        <v>724</v>
      </c>
      <c r="C149" s="278" t="s">
        <v>99</v>
      </c>
      <c r="D149" s="278">
        <v>17045</v>
      </c>
      <c r="E149" s="278" t="s">
        <v>637</v>
      </c>
      <c r="F149" s="2">
        <v>0.54900000000000004</v>
      </c>
      <c r="G149" s="2">
        <v>0.54861111111111116</v>
      </c>
      <c r="H149" s="274">
        <v>2024</v>
      </c>
      <c r="I149" s="278" t="s">
        <v>636</v>
      </c>
      <c r="J149" s="2" t="s">
        <v>540</v>
      </c>
      <c r="K149" s="2">
        <v>2.1499999999999999E-4</v>
      </c>
      <c r="L149" s="274">
        <v>0</v>
      </c>
      <c r="M149" s="278" t="s">
        <v>636</v>
      </c>
      <c r="N149" s="2" t="s">
        <v>540</v>
      </c>
      <c r="O149" s="2">
        <v>1.3300000000000001E-4</v>
      </c>
      <c r="P149" s="274">
        <v>0</v>
      </c>
      <c r="Q149" s="278" t="s">
        <v>636</v>
      </c>
      <c r="R149" s="2" t="s">
        <v>540</v>
      </c>
      <c r="S149" s="2">
        <v>1.64E-4</v>
      </c>
      <c r="T149" s="274">
        <v>0</v>
      </c>
    </row>
    <row r="150" spans="1:20" ht="39.950000000000003" customHeight="1" x14ac:dyDescent="0.25">
      <c r="A150" s="278" t="s">
        <v>650</v>
      </c>
      <c r="B150" s="4" t="s">
        <v>725</v>
      </c>
      <c r="C150" s="278" t="s">
        <v>99</v>
      </c>
      <c r="D150" s="278">
        <v>17045</v>
      </c>
      <c r="E150" s="278" t="s">
        <v>637</v>
      </c>
      <c r="F150" s="2">
        <v>1.1749999999999998</v>
      </c>
      <c r="G150" s="2">
        <v>1.1843971631205674</v>
      </c>
      <c r="H150" s="274">
        <v>2023</v>
      </c>
      <c r="I150" s="278" t="s">
        <v>636</v>
      </c>
      <c r="J150" s="2" t="s">
        <v>540</v>
      </c>
      <c r="K150" s="2">
        <v>2.1599999999999999E-4</v>
      </c>
      <c r="L150" s="274">
        <v>0</v>
      </c>
      <c r="M150" s="278" t="s">
        <v>640</v>
      </c>
      <c r="N150" s="2">
        <v>0.77528089887640439</v>
      </c>
      <c r="O150" s="2">
        <v>0.77966101694915257</v>
      </c>
      <c r="P150" s="274">
        <v>2020</v>
      </c>
      <c r="Q150" s="278" t="s">
        <v>636</v>
      </c>
      <c r="R150" s="2" t="s">
        <v>540</v>
      </c>
      <c r="S150" s="2">
        <v>1.65E-4</v>
      </c>
      <c r="T150" s="274">
        <v>0</v>
      </c>
    </row>
    <row r="151" spans="1:20" ht="39.950000000000003" customHeight="1" x14ac:dyDescent="0.25">
      <c r="A151" s="278" t="s">
        <v>726</v>
      </c>
      <c r="B151" s="4" t="s">
        <v>727</v>
      </c>
      <c r="C151" s="278" t="s">
        <v>99</v>
      </c>
      <c r="D151" s="278">
        <v>17045</v>
      </c>
      <c r="E151" s="278" t="s">
        <v>636</v>
      </c>
      <c r="F151" s="2" t="s">
        <v>540</v>
      </c>
      <c r="G151" s="2">
        <v>1.0900000000000001E-4</v>
      </c>
      <c r="H151" s="274">
        <v>0</v>
      </c>
      <c r="I151" s="278" t="s">
        <v>636</v>
      </c>
      <c r="J151" s="2" t="s">
        <v>540</v>
      </c>
      <c r="K151" s="2">
        <v>2.1800000000000001E-4</v>
      </c>
      <c r="L151" s="274">
        <v>0</v>
      </c>
      <c r="M151" s="278" t="s">
        <v>636</v>
      </c>
      <c r="N151" s="2" t="s">
        <v>540</v>
      </c>
      <c r="O151" s="2">
        <v>1.34E-4</v>
      </c>
      <c r="P151" s="274">
        <v>0</v>
      </c>
      <c r="Q151" s="278" t="s">
        <v>636</v>
      </c>
      <c r="R151" s="2" t="s">
        <v>540</v>
      </c>
      <c r="S151" s="2">
        <v>1.6799999999999999E-4</v>
      </c>
      <c r="T151" s="274">
        <v>0</v>
      </c>
    </row>
    <row r="152" spans="1:20" ht="39.950000000000003" customHeight="1" x14ac:dyDescent="0.25">
      <c r="A152" s="3" t="s">
        <v>120</v>
      </c>
      <c r="B152" s="4" t="s">
        <v>121</v>
      </c>
      <c r="C152" s="278" t="s">
        <v>122</v>
      </c>
      <c r="D152" s="278">
        <v>17031</v>
      </c>
      <c r="E152" s="278" t="s">
        <v>638</v>
      </c>
      <c r="F152" s="2">
        <v>1.9375</v>
      </c>
      <c r="G152" s="2">
        <v>1.9423076923076923</v>
      </c>
      <c r="H152" s="274">
        <v>2023</v>
      </c>
      <c r="I152" s="278" t="s">
        <v>636</v>
      </c>
      <c r="J152" s="2" t="s">
        <v>540</v>
      </c>
      <c r="K152" s="2">
        <v>2.0999999999999999E-5</v>
      </c>
      <c r="L152" s="274">
        <v>0</v>
      </c>
      <c r="M152" s="278" t="s">
        <v>639</v>
      </c>
      <c r="N152" s="2">
        <v>1.3146067415730336</v>
      </c>
      <c r="O152" s="2">
        <v>1.3223684210526316</v>
      </c>
      <c r="P152" s="274">
        <v>2023</v>
      </c>
      <c r="Q152" s="278" t="s">
        <v>642</v>
      </c>
      <c r="R152" s="2">
        <v>0.35465116279069769</v>
      </c>
      <c r="S152" s="2">
        <v>0.35483870967741937</v>
      </c>
      <c r="T152" s="274">
        <v>2023</v>
      </c>
    </row>
    <row r="153" spans="1:20" ht="39.950000000000003" customHeight="1" x14ac:dyDescent="0.25">
      <c r="A153" s="278" t="s">
        <v>651</v>
      </c>
      <c r="B153" s="4" t="s">
        <v>652</v>
      </c>
      <c r="C153" s="278" t="s">
        <v>122</v>
      </c>
      <c r="D153" s="278">
        <v>17031</v>
      </c>
      <c r="E153" s="278" t="s">
        <v>638</v>
      </c>
      <c r="F153" s="2">
        <v>1.0125</v>
      </c>
      <c r="G153" s="2">
        <v>1.0225563909774436</v>
      </c>
      <c r="H153" s="274">
        <v>2023</v>
      </c>
      <c r="I153" s="278" t="s">
        <v>636</v>
      </c>
      <c r="J153" s="2" t="s">
        <v>540</v>
      </c>
      <c r="K153" s="2">
        <v>2.3E-5</v>
      </c>
      <c r="L153" s="274">
        <v>0</v>
      </c>
      <c r="M153" s="278" t="s">
        <v>640</v>
      </c>
      <c r="N153" s="2">
        <v>0.75280898876404501</v>
      </c>
      <c r="O153" s="2">
        <v>0.75769230769230766</v>
      </c>
      <c r="P153" s="274">
        <v>2020</v>
      </c>
      <c r="Q153" s="278" t="s">
        <v>639</v>
      </c>
      <c r="R153" s="2">
        <v>0.16976744186046511</v>
      </c>
      <c r="S153" s="2">
        <v>0.17058823529411765</v>
      </c>
      <c r="T153" s="274">
        <v>2019</v>
      </c>
    </row>
    <row r="154" spans="1:20" ht="39.950000000000003" customHeight="1" x14ac:dyDescent="0.25">
      <c r="A154" s="3" t="s">
        <v>125</v>
      </c>
      <c r="B154" s="4" t="s">
        <v>126</v>
      </c>
      <c r="C154" s="278" t="s">
        <v>122</v>
      </c>
      <c r="D154" s="278">
        <v>17031</v>
      </c>
      <c r="E154" s="278" t="s">
        <v>637</v>
      </c>
      <c r="F154" s="2">
        <v>0.67500000000000004</v>
      </c>
      <c r="G154" s="2">
        <v>0.68571428571428572</v>
      </c>
      <c r="H154" s="274">
        <v>2023</v>
      </c>
      <c r="I154" s="278" t="s">
        <v>636</v>
      </c>
      <c r="J154" s="2" t="s">
        <v>540</v>
      </c>
      <c r="K154" s="2">
        <v>2.4000000000000001E-5</v>
      </c>
      <c r="L154" s="274">
        <v>0</v>
      </c>
      <c r="M154" s="278" t="s">
        <v>636</v>
      </c>
      <c r="N154" s="2" t="s">
        <v>540</v>
      </c>
      <c r="O154" s="2">
        <v>1.9000000000000001E-5</v>
      </c>
      <c r="P154" s="274">
        <v>0</v>
      </c>
      <c r="Q154" s="278" t="s">
        <v>636</v>
      </c>
      <c r="R154" s="2" t="s">
        <v>540</v>
      </c>
      <c r="S154" s="2">
        <v>1.9000000000000001E-5</v>
      </c>
      <c r="T154" s="274">
        <v>0</v>
      </c>
    </row>
    <row r="155" spans="1:20" ht="39.950000000000003" customHeight="1" x14ac:dyDescent="0.25">
      <c r="A155" s="3" t="s">
        <v>130</v>
      </c>
      <c r="B155" s="4" t="s">
        <v>131</v>
      </c>
      <c r="C155" s="278" t="s">
        <v>122</v>
      </c>
      <c r="D155" s="278">
        <v>17031</v>
      </c>
      <c r="E155" s="278" t="s">
        <v>638</v>
      </c>
      <c r="F155" s="2">
        <v>1.4249999999999998</v>
      </c>
      <c r="G155" s="2">
        <v>1.4340277777777777</v>
      </c>
      <c r="H155" s="274">
        <v>2023</v>
      </c>
      <c r="I155" s="278" t="s">
        <v>636</v>
      </c>
      <c r="J155" s="2" t="s">
        <v>540</v>
      </c>
      <c r="K155" s="2">
        <v>2.8E-5</v>
      </c>
      <c r="L155" s="274">
        <v>0</v>
      </c>
      <c r="M155" s="278" t="s">
        <v>640</v>
      </c>
      <c r="N155" s="2">
        <v>0.5056179775280899</v>
      </c>
      <c r="O155" s="2">
        <v>0.51004016064257029</v>
      </c>
      <c r="P155" s="274">
        <v>2023</v>
      </c>
      <c r="Q155" s="278" t="s">
        <v>640</v>
      </c>
      <c r="R155" s="2">
        <v>0.16627906976744186</v>
      </c>
      <c r="S155" s="2">
        <v>0.16666666666666666</v>
      </c>
      <c r="T155" s="274">
        <v>2023</v>
      </c>
    </row>
    <row r="156" spans="1:20" ht="39.950000000000003" customHeight="1" x14ac:dyDescent="0.25">
      <c r="A156" s="278" t="s">
        <v>132</v>
      </c>
      <c r="B156" s="4" t="s">
        <v>728</v>
      </c>
      <c r="C156" s="278" t="s">
        <v>122</v>
      </c>
      <c r="D156" s="278">
        <v>17031</v>
      </c>
      <c r="E156" s="278" t="s">
        <v>636</v>
      </c>
      <c r="F156" s="2" t="s">
        <v>540</v>
      </c>
      <c r="G156" s="2">
        <v>2.0000000000000002E-5</v>
      </c>
      <c r="H156" s="274">
        <v>0</v>
      </c>
      <c r="I156" s="278" t="s">
        <v>636</v>
      </c>
      <c r="J156" s="2" t="s">
        <v>540</v>
      </c>
      <c r="K156" s="2">
        <v>2.9E-5</v>
      </c>
      <c r="L156" s="274">
        <v>0</v>
      </c>
      <c r="M156" s="278" t="s">
        <v>636</v>
      </c>
      <c r="N156" s="2" t="s">
        <v>540</v>
      </c>
      <c r="O156" s="2">
        <v>2.4000000000000001E-5</v>
      </c>
      <c r="P156" s="274">
        <v>0</v>
      </c>
      <c r="Q156" s="278" t="s">
        <v>642</v>
      </c>
      <c r="R156" s="2">
        <v>0.48488372093023252</v>
      </c>
      <c r="S156" s="2">
        <v>0.48520710059171596</v>
      </c>
      <c r="T156" s="274">
        <v>2023</v>
      </c>
    </row>
    <row r="157" spans="1:20" ht="39.950000000000003" customHeight="1" x14ac:dyDescent="0.25">
      <c r="A157" s="278" t="s">
        <v>653</v>
      </c>
      <c r="B157" s="4" t="s">
        <v>654</v>
      </c>
      <c r="C157" s="278" t="s">
        <v>122</v>
      </c>
      <c r="D157" s="278">
        <v>17031</v>
      </c>
      <c r="E157" s="278" t="s">
        <v>636</v>
      </c>
      <c r="F157" s="2" t="s">
        <v>540</v>
      </c>
      <c r="G157" s="2">
        <v>2.3E-5</v>
      </c>
      <c r="H157" s="274">
        <v>0</v>
      </c>
      <c r="I157" s="278" t="s">
        <v>636</v>
      </c>
      <c r="J157" s="2" t="s">
        <v>540</v>
      </c>
      <c r="K157" s="2">
        <v>3.4E-5</v>
      </c>
      <c r="L157" s="274">
        <v>0</v>
      </c>
      <c r="M157" s="278" t="s">
        <v>636</v>
      </c>
      <c r="N157" s="2" t="s">
        <v>540</v>
      </c>
      <c r="O157" s="2">
        <v>2.6999999999999999E-5</v>
      </c>
      <c r="P157" s="274">
        <v>0</v>
      </c>
      <c r="Q157" s="278" t="s">
        <v>642</v>
      </c>
      <c r="R157" s="2">
        <v>0.39999999999999997</v>
      </c>
      <c r="S157" s="2">
        <v>0.40057636887608067</v>
      </c>
      <c r="T157" s="274">
        <v>2012</v>
      </c>
    </row>
    <row r="158" spans="1:20" ht="39.950000000000003" customHeight="1" x14ac:dyDescent="0.25">
      <c r="A158" s="278" t="s">
        <v>784</v>
      </c>
      <c r="B158" s="4" t="s">
        <v>785</v>
      </c>
      <c r="C158" s="278" t="s">
        <v>122</v>
      </c>
      <c r="D158" s="278">
        <v>17031</v>
      </c>
      <c r="E158" s="278" t="s">
        <v>640</v>
      </c>
      <c r="F158" s="2" t="s">
        <v>540</v>
      </c>
      <c r="G158" s="2">
        <v>3.6619999999999999</v>
      </c>
      <c r="H158" s="274">
        <v>2024</v>
      </c>
      <c r="I158" s="278" t="s">
        <v>642</v>
      </c>
      <c r="J158" s="2">
        <v>4.0819999999999999</v>
      </c>
      <c r="K158" s="2">
        <v>4.0816326530612246</v>
      </c>
      <c r="L158" s="274">
        <v>2024</v>
      </c>
      <c r="M158" s="278" t="s">
        <v>639</v>
      </c>
      <c r="N158" s="2">
        <v>1.3009999999999999</v>
      </c>
      <c r="O158" s="2">
        <v>1.3010752688172043</v>
      </c>
      <c r="P158" s="274">
        <v>2024</v>
      </c>
      <c r="Q158" s="278" t="s">
        <v>642</v>
      </c>
      <c r="R158" s="2">
        <v>0.438</v>
      </c>
      <c r="S158" s="2">
        <v>0.43809523809523809</v>
      </c>
      <c r="T158" s="274">
        <v>2024</v>
      </c>
    </row>
    <row r="159" spans="1:20" ht="39.950000000000003" customHeight="1" x14ac:dyDescent="0.25">
      <c r="A159" s="3" t="s">
        <v>189</v>
      </c>
      <c r="B159" s="4" t="s">
        <v>190</v>
      </c>
      <c r="C159" s="278" t="s">
        <v>122</v>
      </c>
      <c r="D159" s="278">
        <v>17031</v>
      </c>
      <c r="E159" s="278" t="s">
        <v>638</v>
      </c>
      <c r="F159" s="2">
        <v>2.2124999999999999</v>
      </c>
      <c r="G159" s="2">
        <v>2.2131979695431472</v>
      </c>
      <c r="H159" s="274">
        <v>2023</v>
      </c>
      <c r="I159" s="278" t="s">
        <v>636</v>
      </c>
      <c r="J159" s="2" t="s">
        <v>540</v>
      </c>
      <c r="K159" s="2">
        <v>6.0999999999999999E-5</v>
      </c>
      <c r="L159" s="274">
        <v>0</v>
      </c>
      <c r="M159" s="278" t="s">
        <v>639</v>
      </c>
      <c r="N159" s="2">
        <v>1.258426966292135</v>
      </c>
      <c r="O159" s="2">
        <v>1.2618384401114207</v>
      </c>
      <c r="P159" s="274">
        <v>2023</v>
      </c>
      <c r="Q159" s="278" t="s">
        <v>636</v>
      </c>
      <c r="R159" s="2" t="s">
        <v>540</v>
      </c>
      <c r="S159" s="2">
        <v>4.1E-5</v>
      </c>
      <c r="T159" s="274">
        <v>0</v>
      </c>
    </row>
    <row r="160" spans="1:20" ht="39.950000000000003" customHeight="1" x14ac:dyDescent="0.25">
      <c r="A160" s="3" t="s">
        <v>229</v>
      </c>
      <c r="B160" s="4" t="s">
        <v>230</v>
      </c>
      <c r="C160" s="278" t="s">
        <v>122</v>
      </c>
      <c r="D160" s="278">
        <v>17031</v>
      </c>
      <c r="E160" s="278" t="s">
        <v>640</v>
      </c>
      <c r="F160" s="2">
        <v>2.7749999999999999</v>
      </c>
      <c r="G160" s="2">
        <v>2.7777777777777777</v>
      </c>
      <c r="H160" s="274">
        <v>2023</v>
      </c>
      <c r="I160" s="278" t="s">
        <v>639</v>
      </c>
      <c r="J160" s="2">
        <v>2.75</v>
      </c>
      <c r="K160" s="2">
        <v>2.7530120481927711</v>
      </c>
      <c r="L160" s="274">
        <v>2016</v>
      </c>
      <c r="M160" s="278" t="s">
        <v>639</v>
      </c>
      <c r="N160" s="2">
        <v>1.2359550561797754</v>
      </c>
      <c r="O160" s="2">
        <v>1.2440191387559809</v>
      </c>
      <c r="P160" s="274">
        <v>2023</v>
      </c>
      <c r="Q160" s="278" t="s">
        <v>642</v>
      </c>
      <c r="R160" s="2">
        <v>0.31627906976744191</v>
      </c>
      <c r="S160" s="2">
        <v>0.31693989071038253</v>
      </c>
      <c r="T160" s="274">
        <v>2014</v>
      </c>
    </row>
    <row r="161" spans="1:20" ht="39.950000000000003" customHeight="1" x14ac:dyDescent="0.25">
      <c r="A161" s="3" t="s">
        <v>234</v>
      </c>
      <c r="B161" s="4" t="s">
        <v>235</v>
      </c>
      <c r="C161" s="278" t="s">
        <v>122</v>
      </c>
      <c r="D161" s="278">
        <v>17031</v>
      </c>
      <c r="E161" s="278" t="s">
        <v>638</v>
      </c>
      <c r="F161" s="2">
        <v>1.7499999999999998</v>
      </c>
      <c r="G161" s="2">
        <v>1.7623318385650224</v>
      </c>
      <c r="H161" s="274">
        <v>2023</v>
      </c>
      <c r="I161" s="278" t="s">
        <v>636</v>
      </c>
      <c r="J161" s="2" t="s">
        <v>540</v>
      </c>
      <c r="K161" s="2">
        <v>8.5000000000000006E-5</v>
      </c>
      <c r="L161" s="274">
        <v>0</v>
      </c>
      <c r="M161" s="278" t="s">
        <v>639</v>
      </c>
      <c r="N161" s="2">
        <v>1.146067415730337</v>
      </c>
      <c r="O161" s="2">
        <v>1.1553398058252426</v>
      </c>
      <c r="P161" s="274">
        <v>2023</v>
      </c>
      <c r="Q161" s="278" t="s">
        <v>642</v>
      </c>
      <c r="R161" s="2">
        <v>0.35116279069767442</v>
      </c>
      <c r="S161" s="2">
        <v>0.35164835164835168</v>
      </c>
      <c r="T161" s="274">
        <v>2022</v>
      </c>
    </row>
    <row r="162" spans="1:20" ht="39.950000000000003" customHeight="1" x14ac:dyDescent="0.25">
      <c r="A162" s="278" t="s">
        <v>655</v>
      </c>
      <c r="B162" s="4" t="s">
        <v>656</v>
      </c>
      <c r="C162" s="278" t="s">
        <v>122</v>
      </c>
      <c r="D162" s="278">
        <v>17031</v>
      </c>
      <c r="E162" s="278" t="s">
        <v>640</v>
      </c>
      <c r="F162" s="2">
        <v>2.3624999999999998</v>
      </c>
      <c r="G162" s="2">
        <v>2.3706070287539935</v>
      </c>
      <c r="H162" s="274">
        <v>2022</v>
      </c>
      <c r="I162" s="278" t="s">
        <v>636</v>
      </c>
      <c r="J162" s="2" t="s">
        <v>540</v>
      </c>
      <c r="K162" s="2">
        <v>8.6000000000000003E-5</v>
      </c>
      <c r="L162" s="274">
        <v>0</v>
      </c>
      <c r="M162" s="278" t="s">
        <v>639</v>
      </c>
      <c r="N162" s="2">
        <v>1.1235955056179776</v>
      </c>
      <c r="O162" s="2">
        <v>1.1304347826086956</v>
      </c>
      <c r="P162" s="274">
        <v>2015</v>
      </c>
      <c r="Q162" s="278" t="s">
        <v>642</v>
      </c>
      <c r="R162" s="2">
        <v>0.38837209302325582</v>
      </c>
      <c r="S162" s="2">
        <v>0.38918918918918921</v>
      </c>
      <c r="T162" s="274">
        <v>2020</v>
      </c>
    </row>
    <row r="163" spans="1:20" ht="39.950000000000003" customHeight="1" x14ac:dyDescent="0.25">
      <c r="A163" s="3" t="s">
        <v>262</v>
      </c>
      <c r="B163" s="4" t="s">
        <v>263</v>
      </c>
      <c r="C163" s="278" t="s">
        <v>122</v>
      </c>
      <c r="D163" s="278">
        <v>17031</v>
      </c>
      <c r="E163" s="278" t="s">
        <v>636</v>
      </c>
      <c r="F163" s="2" t="s">
        <v>540</v>
      </c>
      <c r="G163" s="2">
        <v>5.5000000000000002E-5</v>
      </c>
      <c r="H163" s="274">
        <v>0</v>
      </c>
      <c r="I163" s="278" t="s">
        <v>636</v>
      </c>
      <c r="J163" s="2" t="s">
        <v>540</v>
      </c>
      <c r="K163" s="2">
        <v>1.07E-4</v>
      </c>
      <c r="L163" s="274">
        <v>0</v>
      </c>
      <c r="M163" s="278" t="s">
        <v>640</v>
      </c>
      <c r="N163" s="2">
        <v>0.797752808988764</v>
      </c>
      <c r="O163" s="2">
        <v>0.8</v>
      </c>
      <c r="P163" s="274">
        <v>2014</v>
      </c>
      <c r="Q163" s="278" t="s">
        <v>636</v>
      </c>
      <c r="R163" s="2" t="s">
        <v>540</v>
      </c>
      <c r="S163" s="2">
        <v>7.7000000000000001E-5</v>
      </c>
      <c r="T163" s="274">
        <v>0</v>
      </c>
    </row>
    <row r="164" spans="1:20" ht="39.950000000000003" customHeight="1" x14ac:dyDescent="0.25">
      <c r="A164" s="278" t="s">
        <v>274</v>
      </c>
      <c r="B164" s="4" t="s">
        <v>275</v>
      </c>
      <c r="C164" s="278" t="s">
        <v>122</v>
      </c>
      <c r="D164" s="278">
        <v>17031</v>
      </c>
      <c r="E164" s="278" t="s">
        <v>640</v>
      </c>
      <c r="F164" s="2">
        <v>2.6374999999999997</v>
      </c>
      <c r="G164" s="2">
        <v>2.6458333333333335</v>
      </c>
      <c r="H164" s="274">
        <v>2023</v>
      </c>
      <c r="I164" s="278" t="s">
        <v>639</v>
      </c>
      <c r="J164" s="2">
        <v>2.75</v>
      </c>
      <c r="K164" s="2">
        <v>2.7588652482269502</v>
      </c>
      <c r="L164" s="274">
        <v>2023</v>
      </c>
      <c r="M164" s="278" t="s">
        <v>639</v>
      </c>
      <c r="N164" s="2">
        <v>1.4606741573033708</v>
      </c>
      <c r="O164" s="2">
        <v>1.4665178571428572</v>
      </c>
      <c r="P164" s="274">
        <v>2023</v>
      </c>
      <c r="Q164" s="278" t="s">
        <v>642</v>
      </c>
      <c r="R164" s="2">
        <v>0.41046511627906973</v>
      </c>
      <c r="S164" s="2">
        <v>0.41134751773049644</v>
      </c>
      <c r="T164" s="274">
        <v>2022</v>
      </c>
    </row>
    <row r="165" spans="1:20" ht="39.950000000000003" customHeight="1" x14ac:dyDescent="0.25">
      <c r="A165" s="3" t="s">
        <v>283</v>
      </c>
      <c r="B165" s="4" t="s">
        <v>284</v>
      </c>
      <c r="C165" s="278" t="s">
        <v>122</v>
      </c>
      <c r="D165" s="278">
        <v>17031</v>
      </c>
      <c r="E165" s="278" t="s">
        <v>642</v>
      </c>
      <c r="F165" s="2">
        <v>5.6999999999999993</v>
      </c>
      <c r="G165" s="2">
        <v>5.7043795620437958</v>
      </c>
      <c r="H165" s="274">
        <v>2023</v>
      </c>
      <c r="I165" s="278" t="s">
        <v>642</v>
      </c>
      <c r="J165" s="2">
        <v>3.2374999999999998</v>
      </c>
      <c r="K165" s="2">
        <v>3.2483443708609272</v>
      </c>
      <c r="L165" s="274">
        <v>2023</v>
      </c>
      <c r="M165" s="278" t="s">
        <v>642</v>
      </c>
      <c r="N165" s="2">
        <v>1.5505617977528088</v>
      </c>
      <c r="O165" s="2">
        <v>1.5559105431309903</v>
      </c>
      <c r="P165" s="274">
        <v>2023</v>
      </c>
      <c r="Q165" s="278" t="s">
        <v>642</v>
      </c>
      <c r="R165" s="2">
        <v>0.3906976744186047</v>
      </c>
      <c r="S165" s="2">
        <v>0.391156462585034</v>
      </c>
      <c r="T165" s="274">
        <v>2023</v>
      </c>
    </row>
    <row r="166" spans="1:20" ht="39.950000000000003" customHeight="1" x14ac:dyDescent="0.25">
      <c r="A166" s="3" t="s">
        <v>285</v>
      </c>
      <c r="B166" s="4" t="s">
        <v>286</v>
      </c>
      <c r="C166" s="278" t="s">
        <v>122</v>
      </c>
      <c r="D166" s="278">
        <v>17031</v>
      </c>
      <c r="E166" s="278" t="s">
        <v>638</v>
      </c>
      <c r="F166" s="2">
        <v>2.0249999999999999</v>
      </c>
      <c r="G166" s="2">
        <v>2.0319148936170213</v>
      </c>
      <c r="H166" s="274">
        <v>2023</v>
      </c>
      <c r="I166" s="278" t="s">
        <v>636</v>
      </c>
      <c r="J166" s="2" t="s">
        <v>540</v>
      </c>
      <c r="K166" s="2">
        <v>1.17E-4</v>
      </c>
      <c r="L166" s="274">
        <v>0</v>
      </c>
      <c r="M166" s="278" t="s">
        <v>639</v>
      </c>
      <c r="N166" s="2">
        <v>1.1123595505617978</v>
      </c>
      <c r="O166" s="2">
        <v>1.1205673758865249</v>
      </c>
      <c r="P166" s="274">
        <v>2023</v>
      </c>
      <c r="Q166" s="278" t="s">
        <v>640</v>
      </c>
      <c r="R166" s="2">
        <v>0.21860465116279071</v>
      </c>
      <c r="S166" s="2">
        <v>0.21875</v>
      </c>
      <c r="T166" s="274">
        <v>2020</v>
      </c>
    </row>
    <row r="167" spans="1:20" ht="39.950000000000003" customHeight="1" x14ac:dyDescent="0.25">
      <c r="A167" s="3" t="s">
        <v>296</v>
      </c>
      <c r="B167" s="4" t="s">
        <v>297</v>
      </c>
      <c r="C167" s="278" t="s">
        <v>122</v>
      </c>
      <c r="D167" s="278">
        <v>17031</v>
      </c>
      <c r="E167" s="278" t="s">
        <v>640</v>
      </c>
      <c r="F167" s="2">
        <v>3.9374999999999996</v>
      </c>
      <c r="G167" s="2">
        <v>3.946372239747634</v>
      </c>
      <c r="H167" s="274">
        <v>2023</v>
      </c>
      <c r="I167" s="278" t="s">
        <v>639</v>
      </c>
      <c r="J167" s="2">
        <v>3.35</v>
      </c>
      <c r="K167" s="2">
        <v>3.3564814814814814</v>
      </c>
      <c r="L167" s="274">
        <v>2023</v>
      </c>
      <c r="M167" s="278" t="s">
        <v>639</v>
      </c>
      <c r="N167" s="2">
        <v>1.3033707865168538</v>
      </c>
      <c r="O167" s="2">
        <v>1.311284046692607</v>
      </c>
      <c r="P167" s="274">
        <v>2023</v>
      </c>
      <c r="Q167" s="278" t="s">
        <v>636</v>
      </c>
      <c r="R167" s="2" t="s">
        <v>540</v>
      </c>
      <c r="S167" s="2">
        <v>9.0000000000000006E-5</v>
      </c>
      <c r="T167" s="274">
        <v>0</v>
      </c>
    </row>
    <row r="168" spans="1:20" ht="39.950000000000003" customHeight="1" x14ac:dyDescent="0.25">
      <c r="A168" s="3" t="s">
        <v>306</v>
      </c>
      <c r="B168" s="4" t="s">
        <v>307</v>
      </c>
      <c r="C168" s="278" t="s">
        <v>122</v>
      </c>
      <c r="D168" s="278">
        <v>17031</v>
      </c>
      <c r="E168" s="278" t="s">
        <v>638</v>
      </c>
      <c r="F168" s="2">
        <v>2.1624999999999996</v>
      </c>
      <c r="G168" s="2">
        <v>2.163682864450128</v>
      </c>
      <c r="H168" s="274">
        <v>2023</v>
      </c>
      <c r="I168" s="278" t="s">
        <v>639</v>
      </c>
      <c r="J168" s="2">
        <v>1.5999999999999999</v>
      </c>
      <c r="K168" s="2">
        <v>1.607843137254902</v>
      </c>
      <c r="L168" s="274">
        <v>2018</v>
      </c>
      <c r="M168" s="278" t="s">
        <v>639</v>
      </c>
      <c r="N168" s="2">
        <v>1</v>
      </c>
      <c r="O168" s="2">
        <v>1.0044247787610618</v>
      </c>
      <c r="P168" s="274">
        <v>2016</v>
      </c>
      <c r="Q168" s="278" t="s">
        <v>639</v>
      </c>
      <c r="R168" s="2">
        <v>0.30930232558139537</v>
      </c>
      <c r="S168" s="2">
        <v>0.31</v>
      </c>
      <c r="T168" s="274">
        <v>2020</v>
      </c>
    </row>
    <row r="169" spans="1:20" ht="39.950000000000003" customHeight="1" x14ac:dyDescent="0.25">
      <c r="A169" s="278" t="s">
        <v>18</v>
      </c>
      <c r="B169" s="4" t="s">
        <v>323</v>
      </c>
      <c r="C169" s="278" t="s">
        <v>122</v>
      </c>
      <c r="D169" s="278">
        <v>17031</v>
      </c>
      <c r="E169" s="278" t="s">
        <v>640</v>
      </c>
      <c r="F169" s="2">
        <v>2.8125</v>
      </c>
      <c r="G169" s="2">
        <v>2.8181818181818183</v>
      </c>
      <c r="H169" s="274">
        <v>2023</v>
      </c>
      <c r="I169" s="278" t="s">
        <v>639</v>
      </c>
      <c r="J169" s="2">
        <v>2.7250000000000001</v>
      </c>
      <c r="K169" s="2">
        <v>2.7325581395348837</v>
      </c>
      <c r="L169" s="274">
        <v>2023</v>
      </c>
      <c r="M169" s="278" t="s">
        <v>636</v>
      </c>
      <c r="N169" s="2" t="s">
        <v>540</v>
      </c>
      <c r="O169" s="2">
        <v>8.3999999999999995E-5</v>
      </c>
      <c r="P169" s="274">
        <v>0</v>
      </c>
      <c r="Q169" s="278" t="s">
        <v>636</v>
      </c>
      <c r="R169" s="2" t="s">
        <v>540</v>
      </c>
      <c r="S169" s="2">
        <v>1.03E-4</v>
      </c>
      <c r="T169" s="274">
        <v>0</v>
      </c>
    </row>
    <row r="170" spans="1:20" ht="39.950000000000003" customHeight="1" x14ac:dyDescent="0.25">
      <c r="A170" s="278" t="s">
        <v>326</v>
      </c>
      <c r="B170" s="4" t="s">
        <v>327</v>
      </c>
      <c r="C170" s="278" t="s">
        <v>122</v>
      </c>
      <c r="D170" s="278">
        <v>17031</v>
      </c>
      <c r="E170" s="278" t="s">
        <v>640</v>
      </c>
      <c r="F170" s="2">
        <v>2.3125</v>
      </c>
      <c r="G170" s="2">
        <v>2.3165137614678901</v>
      </c>
      <c r="H170" s="274">
        <v>2020</v>
      </c>
      <c r="I170" s="278" t="s">
        <v>636</v>
      </c>
      <c r="J170" s="2" t="s">
        <v>540</v>
      </c>
      <c r="K170" s="2">
        <v>1.4100000000000001E-4</v>
      </c>
      <c r="L170" s="274">
        <v>0</v>
      </c>
      <c r="M170" s="278" t="s">
        <v>639</v>
      </c>
      <c r="N170" s="2">
        <v>1.0449438202247192</v>
      </c>
      <c r="O170" s="2">
        <v>1.053475935828877</v>
      </c>
      <c r="P170" s="274">
        <v>2023</v>
      </c>
      <c r="Q170" s="278" t="s">
        <v>636</v>
      </c>
      <c r="R170" s="2" t="s">
        <v>540</v>
      </c>
      <c r="S170" s="2">
        <v>1.0399999999999999E-4</v>
      </c>
      <c r="T170" s="274">
        <v>0</v>
      </c>
    </row>
    <row r="171" spans="1:20" ht="39.950000000000003" customHeight="1" x14ac:dyDescent="0.25">
      <c r="A171" s="3" t="s">
        <v>335</v>
      </c>
      <c r="B171" s="4" t="s">
        <v>336</v>
      </c>
      <c r="C171" s="278" t="s">
        <v>122</v>
      </c>
      <c r="D171" s="278">
        <v>17031</v>
      </c>
      <c r="E171" s="278" t="s">
        <v>637</v>
      </c>
      <c r="F171" s="2">
        <v>1.0499999999999998</v>
      </c>
      <c r="G171" s="2">
        <v>1.0555555555555556</v>
      </c>
      <c r="H171" s="274">
        <v>2015</v>
      </c>
      <c r="I171" s="278" t="s">
        <v>636</v>
      </c>
      <c r="J171" s="2" t="s">
        <v>540</v>
      </c>
      <c r="K171" s="2">
        <v>1.46E-4</v>
      </c>
      <c r="L171" s="274">
        <v>0</v>
      </c>
      <c r="M171" s="278" t="s">
        <v>640</v>
      </c>
      <c r="N171" s="2">
        <v>0.8651685393258427</v>
      </c>
      <c r="O171" s="2">
        <v>0.86813186813186816</v>
      </c>
      <c r="P171" s="274">
        <v>2015</v>
      </c>
      <c r="Q171" s="278" t="s">
        <v>636</v>
      </c>
      <c r="R171" s="2" t="s">
        <v>540</v>
      </c>
      <c r="S171" s="2">
        <v>1.06E-4</v>
      </c>
      <c r="T171" s="274">
        <v>0</v>
      </c>
    </row>
    <row r="172" spans="1:20" ht="39.950000000000003" customHeight="1" x14ac:dyDescent="0.25">
      <c r="A172" s="3" t="s">
        <v>418</v>
      </c>
      <c r="B172" s="4" t="s">
        <v>419</v>
      </c>
      <c r="C172" s="278" t="s">
        <v>122</v>
      </c>
      <c r="D172" s="278">
        <v>17031</v>
      </c>
      <c r="E172" s="278" t="s">
        <v>638</v>
      </c>
      <c r="F172" s="2">
        <v>1.4749999999999999</v>
      </c>
      <c r="G172" s="2">
        <v>1.4807692307692308</v>
      </c>
      <c r="H172" s="274">
        <v>2023</v>
      </c>
      <c r="I172" s="278" t="s">
        <v>636</v>
      </c>
      <c r="J172" s="2" t="s">
        <v>540</v>
      </c>
      <c r="K172" s="2">
        <v>1.94E-4</v>
      </c>
      <c r="L172" s="274">
        <v>0</v>
      </c>
      <c r="M172" s="278" t="s">
        <v>640</v>
      </c>
      <c r="N172" s="2">
        <v>0.9438202247191011</v>
      </c>
      <c r="O172" s="2">
        <v>0.94500723589001445</v>
      </c>
      <c r="P172" s="274">
        <v>2023</v>
      </c>
      <c r="Q172" s="278" t="s">
        <v>639</v>
      </c>
      <c r="R172" s="2">
        <v>0.30116279069767443</v>
      </c>
      <c r="S172" s="2">
        <v>0.30136986301369861</v>
      </c>
      <c r="T172" s="274">
        <v>2023</v>
      </c>
    </row>
    <row r="173" spans="1:20" ht="39.950000000000003" customHeight="1" x14ac:dyDescent="0.25">
      <c r="A173" s="3" t="s">
        <v>630</v>
      </c>
      <c r="B173" s="4" t="s">
        <v>631</v>
      </c>
      <c r="C173" s="278" t="s">
        <v>122</v>
      </c>
      <c r="D173" s="278">
        <v>17031</v>
      </c>
      <c r="E173" s="278" t="s">
        <v>637</v>
      </c>
      <c r="F173" s="2">
        <v>1.1749999999999998</v>
      </c>
      <c r="G173" s="2">
        <v>1.1853146853146854</v>
      </c>
      <c r="H173" s="274">
        <v>2014</v>
      </c>
      <c r="I173" s="278" t="s">
        <v>636</v>
      </c>
      <c r="J173" s="2" t="s">
        <v>540</v>
      </c>
      <c r="K173" s="2">
        <v>1.95E-4</v>
      </c>
      <c r="L173" s="274">
        <v>0</v>
      </c>
      <c r="M173" s="278" t="s">
        <v>640</v>
      </c>
      <c r="N173" s="2">
        <v>0.5730337078651685</v>
      </c>
      <c r="O173" s="2">
        <v>0.57313432835820899</v>
      </c>
      <c r="P173" s="274">
        <v>2012</v>
      </c>
      <c r="Q173" s="278" t="s">
        <v>639</v>
      </c>
      <c r="R173" s="2">
        <v>0.21860465116279071</v>
      </c>
      <c r="S173" s="2">
        <v>0.21933962264150944</v>
      </c>
      <c r="T173" s="274">
        <v>2014</v>
      </c>
    </row>
    <row r="174" spans="1:20" ht="39.950000000000003" customHeight="1" x14ac:dyDescent="0.25">
      <c r="A174" s="278" t="s">
        <v>729</v>
      </c>
      <c r="B174" s="4" t="s">
        <v>730</v>
      </c>
      <c r="C174" s="278" t="s">
        <v>122</v>
      </c>
      <c r="D174" s="278">
        <v>17031</v>
      </c>
      <c r="E174" s="278" t="s">
        <v>637</v>
      </c>
      <c r="F174" s="2">
        <v>0.87499999999999989</v>
      </c>
      <c r="G174" s="2">
        <v>0.87777777777777777</v>
      </c>
      <c r="H174" s="274">
        <v>2023</v>
      </c>
      <c r="I174" s="278" t="s">
        <v>636</v>
      </c>
      <c r="J174" s="2" t="s">
        <v>540</v>
      </c>
      <c r="K174" s="2">
        <v>2.02E-4</v>
      </c>
      <c r="L174" s="274">
        <v>0</v>
      </c>
      <c r="M174" s="278" t="s">
        <v>636</v>
      </c>
      <c r="N174" s="2" t="s">
        <v>540</v>
      </c>
      <c r="O174" s="2">
        <v>1.2400000000000001E-4</v>
      </c>
      <c r="P174" s="274">
        <v>0</v>
      </c>
      <c r="Q174" s="278" t="s">
        <v>636</v>
      </c>
      <c r="R174" s="2" t="s">
        <v>540</v>
      </c>
      <c r="S174" s="2">
        <v>1.5200000000000001E-4</v>
      </c>
      <c r="T174" s="274">
        <v>0</v>
      </c>
    </row>
    <row r="175" spans="1:20" ht="39.950000000000003" customHeight="1" x14ac:dyDescent="0.25">
      <c r="A175" s="3" t="s">
        <v>424</v>
      </c>
      <c r="B175" s="4" t="s">
        <v>425</v>
      </c>
      <c r="C175" s="278" t="s">
        <v>122</v>
      </c>
      <c r="D175" s="278">
        <v>17031</v>
      </c>
      <c r="E175" s="278" t="s">
        <v>636</v>
      </c>
      <c r="F175" s="2" t="s">
        <v>540</v>
      </c>
      <c r="G175" s="2">
        <v>1E-4</v>
      </c>
      <c r="H175" s="274">
        <v>0</v>
      </c>
      <c r="I175" s="278" t="s">
        <v>636</v>
      </c>
      <c r="J175" s="2" t="s">
        <v>540</v>
      </c>
      <c r="K175" s="2">
        <v>2.03E-4</v>
      </c>
      <c r="L175" s="274">
        <v>0</v>
      </c>
      <c r="M175" s="278" t="s">
        <v>636</v>
      </c>
      <c r="N175" s="2" t="s">
        <v>540</v>
      </c>
      <c r="O175" s="2">
        <v>1.25E-4</v>
      </c>
      <c r="P175" s="274">
        <v>0</v>
      </c>
      <c r="Q175" s="278" t="s">
        <v>636</v>
      </c>
      <c r="R175" s="2" t="s">
        <v>540</v>
      </c>
      <c r="S175" s="2">
        <v>1.5300000000000001E-4</v>
      </c>
      <c r="T175" s="274">
        <v>0</v>
      </c>
    </row>
    <row r="176" spans="1:20" ht="39.950000000000003" customHeight="1" x14ac:dyDescent="0.25">
      <c r="A176" s="3" t="s">
        <v>436</v>
      </c>
      <c r="B176" s="4" t="s">
        <v>437</v>
      </c>
      <c r="C176" s="278" t="s">
        <v>122</v>
      </c>
      <c r="D176" s="278">
        <v>17031</v>
      </c>
      <c r="E176" s="278" t="s">
        <v>636</v>
      </c>
      <c r="F176" s="2" t="s">
        <v>540</v>
      </c>
      <c r="G176" s="2">
        <v>1.0399999999999999E-4</v>
      </c>
      <c r="H176" s="274">
        <v>0</v>
      </c>
      <c r="I176" s="278" t="s">
        <v>636</v>
      </c>
      <c r="J176" s="2" t="s">
        <v>540</v>
      </c>
      <c r="K176" s="2">
        <v>2.0699999999999999E-4</v>
      </c>
      <c r="L176" s="274">
        <v>0</v>
      </c>
      <c r="M176" s="278" t="s">
        <v>636</v>
      </c>
      <c r="N176" s="2" t="s">
        <v>540</v>
      </c>
      <c r="O176" s="2">
        <v>1.2899999999999999E-4</v>
      </c>
      <c r="P176" s="274">
        <v>0</v>
      </c>
      <c r="Q176" s="278" t="s">
        <v>636</v>
      </c>
      <c r="R176" s="2" t="s">
        <v>540</v>
      </c>
      <c r="S176" s="2">
        <v>1.5699999999999999E-4</v>
      </c>
      <c r="T176" s="274">
        <v>0</v>
      </c>
    </row>
    <row r="177" spans="1:20" ht="39.950000000000003" customHeight="1" x14ac:dyDescent="0.25">
      <c r="A177" s="3" t="s">
        <v>450</v>
      </c>
      <c r="B177" s="4" t="s">
        <v>451</v>
      </c>
      <c r="C177" s="278" t="s">
        <v>122</v>
      </c>
      <c r="D177" s="278">
        <v>17031</v>
      </c>
      <c r="E177" s="278" t="s">
        <v>638</v>
      </c>
      <c r="F177" s="2">
        <v>2.15</v>
      </c>
      <c r="G177" s="2">
        <v>2.1520912547528517</v>
      </c>
      <c r="H177" s="274">
        <v>2023</v>
      </c>
      <c r="I177" s="278" t="s">
        <v>639</v>
      </c>
      <c r="J177" s="2">
        <v>1.7125000000000001</v>
      </c>
      <c r="K177" s="2">
        <v>1.7232142857142858</v>
      </c>
      <c r="L177" s="274">
        <v>2023</v>
      </c>
      <c r="M177" s="278" t="s">
        <v>639</v>
      </c>
      <c r="N177" s="2">
        <v>1.0786516853932584</v>
      </c>
      <c r="O177" s="2">
        <v>1.0792682926829269</v>
      </c>
      <c r="P177" s="274">
        <v>2023</v>
      </c>
      <c r="Q177" s="278" t="s">
        <v>639</v>
      </c>
      <c r="R177" s="2">
        <v>0.3046511627906977</v>
      </c>
      <c r="S177" s="2">
        <v>0.3046875</v>
      </c>
      <c r="T177" s="274">
        <v>2023</v>
      </c>
    </row>
    <row r="178" spans="1:20" ht="39.950000000000003" customHeight="1" x14ac:dyDescent="0.25">
      <c r="A178" s="3" t="s">
        <v>7</v>
      </c>
      <c r="B178" s="4" t="s">
        <v>456</v>
      </c>
      <c r="C178" s="278" t="s">
        <v>122</v>
      </c>
      <c r="D178" s="278">
        <v>17031</v>
      </c>
      <c r="E178" s="278" t="s">
        <v>640</v>
      </c>
      <c r="F178" s="2">
        <v>3.0749999999999997</v>
      </c>
      <c r="G178" s="2">
        <v>3.083673469387755</v>
      </c>
      <c r="H178" s="274">
        <v>2023</v>
      </c>
      <c r="I178" s="278" t="s">
        <v>639</v>
      </c>
      <c r="J178" s="2">
        <v>3.4375</v>
      </c>
      <c r="K178" s="2">
        <v>3.4492753623188408</v>
      </c>
      <c r="L178" s="274">
        <v>2023</v>
      </c>
      <c r="M178" s="278" t="s">
        <v>639</v>
      </c>
      <c r="N178" s="2">
        <v>1.0786516853932584</v>
      </c>
      <c r="O178" s="2">
        <v>1.0890410958904109</v>
      </c>
      <c r="P178" s="274">
        <v>2023</v>
      </c>
      <c r="Q178" s="278" t="s">
        <v>639</v>
      </c>
      <c r="R178" s="2">
        <v>0.27325581395348836</v>
      </c>
      <c r="S178" s="2">
        <v>0.27419354838709675</v>
      </c>
      <c r="T178" s="274">
        <v>2023</v>
      </c>
    </row>
    <row r="179" spans="1:20" ht="39.950000000000003" customHeight="1" x14ac:dyDescent="0.25">
      <c r="A179" s="278" t="s">
        <v>731</v>
      </c>
      <c r="B179" s="4" t="s">
        <v>732</v>
      </c>
      <c r="C179" s="278" t="s">
        <v>151</v>
      </c>
      <c r="D179" s="278">
        <v>17033</v>
      </c>
      <c r="E179" s="278" t="s">
        <v>636</v>
      </c>
      <c r="F179" s="2" t="s">
        <v>540</v>
      </c>
      <c r="G179" s="2">
        <v>6.8999999999999997E-5</v>
      </c>
      <c r="H179" s="274">
        <v>0</v>
      </c>
      <c r="I179" s="278" t="s">
        <v>636</v>
      </c>
      <c r="J179" s="2" t="s">
        <v>540</v>
      </c>
      <c r="K179" s="2">
        <v>1.37E-4</v>
      </c>
      <c r="L179" s="274">
        <v>0</v>
      </c>
      <c r="M179" s="278" t="s">
        <v>636</v>
      </c>
      <c r="N179" s="2" t="s">
        <v>540</v>
      </c>
      <c r="O179" s="2">
        <v>8.2000000000000001E-5</v>
      </c>
      <c r="P179" s="274">
        <v>0</v>
      </c>
      <c r="Q179" s="278" t="s">
        <v>636</v>
      </c>
      <c r="R179" s="2" t="s">
        <v>540</v>
      </c>
      <c r="S179" s="2">
        <v>1.01E-4</v>
      </c>
      <c r="T179" s="274">
        <v>0</v>
      </c>
    </row>
    <row r="180" spans="1:20" ht="39.950000000000003" customHeight="1" x14ac:dyDescent="0.25">
      <c r="A180" s="278" t="s">
        <v>733</v>
      </c>
      <c r="B180" s="4" t="s">
        <v>734</v>
      </c>
      <c r="C180" s="278" t="s">
        <v>151</v>
      </c>
      <c r="D180" s="278">
        <v>17033</v>
      </c>
      <c r="E180" s="278" t="s">
        <v>636</v>
      </c>
      <c r="F180" s="2" t="s">
        <v>540</v>
      </c>
      <c r="G180" s="2">
        <v>9.5000000000000005E-5</v>
      </c>
      <c r="H180" s="274">
        <v>0</v>
      </c>
      <c r="I180" s="278" t="s">
        <v>636</v>
      </c>
      <c r="J180" s="2" t="s">
        <v>540</v>
      </c>
      <c r="K180" s="2">
        <v>1.92E-4</v>
      </c>
      <c r="L180" s="274">
        <v>0</v>
      </c>
      <c r="M180" s="278" t="s">
        <v>636</v>
      </c>
      <c r="N180" s="2" t="s">
        <v>540</v>
      </c>
      <c r="O180" s="2">
        <v>1.1900000000000001E-4</v>
      </c>
      <c r="P180" s="274">
        <v>0</v>
      </c>
      <c r="Q180" s="278" t="s">
        <v>636</v>
      </c>
      <c r="R180" s="2" t="s">
        <v>540</v>
      </c>
      <c r="S180" s="2">
        <v>1.45E-4</v>
      </c>
      <c r="T180" s="274">
        <v>0</v>
      </c>
    </row>
    <row r="181" spans="1:20" ht="39.950000000000003" customHeight="1" x14ac:dyDescent="0.25">
      <c r="A181" s="3" t="s">
        <v>97</v>
      </c>
      <c r="B181" s="4" t="s">
        <v>735</v>
      </c>
      <c r="C181" s="278" t="s">
        <v>736</v>
      </c>
      <c r="D181" s="278">
        <v>17035</v>
      </c>
      <c r="E181" s="278" t="s">
        <v>639</v>
      </c>
      <c r="F181" s="2">
        <v>5.4874999999999989</v>
      </c>
      <c r="G181" s="2">
        <v>5.4975124378109452</v>
      </c>
      <c r="H181" s="274">
        <v>2022</v>
      </c>
      <c r="I181" s="278" t="s">
        <v>642</v>
      </c>
      <c r="J181" s="2">
        <v>4.0999999999999996</v>
      </c>
      <c r="K181" s="2">
        <v>4.1052631578947372</v>
      </c>
      <c r="L181" s="274">
        <v>2022</v>
      </c>
      <c r="M181" s="278" t="s">
        <v>642</v>
      </c>
      <c r="N181" s="2">
        <v>1.8089887640449438</v>
      </c>
      <c r="O181" s="2">
        <v>1.820069204152249</v>
      </c>
      <c r="P181" s="274">
        <v>2022</v>
      </c>
      <c r="Q181" s="278" t="s">
        <v>644</v>
      </c>
      <c r="R181" s="2">
        <v>0.46700000000000003</v>
      </c>
      <c r="S181" s="2">
        <v>0.46571526074365743</v>
      </c>
      <c r="T181" s="274">
        <v>2023</v>
      </c>
    </row>
    <row r="182" spans="1:20" ht="39.950000000000003" customHeight="1" x14ac:dyDescent="0.25">
      <c r="A182" s="258" t="s">
        <v>112</v>
      </c>
      <c r="B182" s="257" t="s">
        <v>113</v>
      </c>
      <c r="C182" s="278" t="s">
        <v>736</v>
      </c>
      <c r="D182" s="278">
        <v>17035</v>
      </c>
      <c r="E182" s="278" t="s">
        <v>640</v>
      </c>
      <c r="F182" s="2">
        <v>2.6624999999999996</v>
      </c>
      <c r="G182" s="2">
        <v>2.6693877551020408</v>
      </c>
      <c r="H182" s="274">
        <v>2020</v>
      </c>
      <c r="I182" s="278" t="s">
        <v>636</v>
      </c>
      <c r="J182" s="2" t="s">
        <v>540</v>
      </c>
      <c r="K182" s="2">
        <v>1.5999999999999999E-5</v>
      </c>
      <c r="L182" s="274">
        <v>0</v>
      </c>
      <c r="M182" s="278" t="s">
        <v>639</v>
      </c>
      <c r="N182" s="2">
        <v>1.101123595505618</v>
      </c>
      <c r="O182" s="2">
        <v>1.1111111111111112</v>
      </c>
      <c r="P182" s="274">
        <v>2015</v>
      </c>
      <c r="Q182" s="278" t="s">
        <v>642</v>
      </c>
      <c r="R182" s="2">
        <v>0.41162790697674417</v>
      </c>
      <c r="S182" s="2">
        <v>0.41214057507987223</v>
      </c>
      <c r="T182" s="274">
        <v>2023</v>
      </c>
    </row>
    <row r="183" spans="1:20" ht="39.950000000000003" customHeight="1" x14ac:dyDescent="0.25">
      <c r="A183" s="278" t="s">
        <v>123</v>
      </c>
      <c r="B183" s="4" t="s">
        <v>124</v>
      </c>
      <c r="C183" s="278" t="s">
        <v>736</v>
      </c>
      <c r="D183" s="278">
        <v>17035</v>
      </c>
      <c r="E183" s="278" t="s">
        <v>637</v>
      </c>
      <c r="F183" s="2">
        <v>1.1125</v>
      </c>
      <c r="G183" s="2">
        <v>1.1276325757575758</v>
      </c>
      <c r="H183" s="274">
        <v>2023</v>
      </c>
      <c r="I183" s="278" t="s">
        <v>636</v>
      </c>
      <c r="J183" s="2" t="s">
        <v>540</v>
      </c>
      <c r="K183" s="2">
        <v>2.1999999999999999E-5</v>
      </c>
      <c r="L183" s="274">
        <v>0</v>
      </c>
      <c r="M183" s="278" t="s">
        <v>640</v>
      </c>
      <c r="N183" s="2">
        <v>0.75280898876404501</v>
      </c>
      <c r="O183" s="2">
        <v>0.75563909774436089</v>
      </c>
      <c r="P183" s="274">
        <v>2023</v>
      </c>
      <c r="Q183" s="278" t="s">
        <v>640</v>
      </c>
      <c r="R183" s="2">
        <v>0.13953488372093023</v>
      </c>
      <c r="S183" s="2">
        <v>0.14000000000000001</v>
      </c>
      <c r="T183" s="274">
        <v>2019</v>
      </c>
    </row>
    <row r="184" spans="1:20" ht="39.950000000000003" customHeight="1" x14ac:dyDescent="0.25">
      <c r="A184" s="3" t="s">
        <v>583</v>
      </c>
      <c r="B184" s="4" t="s">
        <v>584</v>
      </c>
      <c r="C184" s="278" t="s">
        <v>736</v>
      </c>
      <c r="D184" s="278">
        <v>17035</v>
      </c>
      <c r="E184" s="278" t="s">
        <v>637</v>
      </c>
      <c r="F184" s="2" t="s">
        <v>540</v>
      </c>
      <c r="G184" s="2">
        <v>0.32800000000000001</v>
      </c>
      <c r="H184" s="274">
        <v>0</v>
      </c>
      <c r="I184" s="278" t="s">
        <v>636</v>
      </c>
      <c r="J184" s="2" t="s">
        <v>540</v>
      </c>
      <c r="K184" s="2">
        <v>1.049E-4</v>
      </c>
      <c r="L184" s="274">
        <v>0</v>
      </c>
      <c r="M184" s="278" t="s">
        <v>636</v>
      </c>
      <c r="N184" s="2" t="s">
        <v>540</v>
      </c>
      <c r="O184" s="2">
        <v>2.3E-5</v>
      </c>
      <c r="P184" s="274">
        <v>0</v>
      </c>
      <c r="Q184" s="278" t="s">
        <v>636</v>
      </c>
      <c r="R184" s="2" t="s">
        <v>540</v>
      </c>
      <c r="S184" s="2">
        <v>2.1999999999999999E-5</v>
      </c>
      <c r="T184" s="274">
        <v>0</v>
      </c>
    </row>
    <row r="185" spans="1:20" ht="39.950000000000003" customHeight="1" x14ac:dyDescent="0.25">
      <c r="A185" s="3" t="s">
        <v>139</v>
      </c>
      <c r="B185" s="4" t="s">
        <v>737</v>
      </c>
      <c r="C185" s="278" t="s">
        <v>736</v>
      </c>
      <c r="D185" s="278">
        <v>17035</v>
      </c>
      <c r="E185" s="278" t="s">
        <v>640</v>
      </c>
      <c r="F185" s="2">
        <v>2</v>
      </c>
      <c r="G185" s="2">
        <v>2.0113960113960112</v>
      </c>
      <c r="H185" s="274">
        <v>2023</v>
      </c>
      <c r="I185" s="278" t="s">
        <v>636</v>
      </c>
      <c r="J185" s="2" t="s">
        <v>540</v>
      </c>
      <c r="K185" s="2">
        <v>3.1999999999999999E-5</v>
      </c>
      <c r="L185" s="274">
        <v>0</v>
      </c>
      <c r="M185" s="278" t="s">
        <v>639</v>
      </c>
      <c r="N185" s="2">
        <v>1.3707865168539326</v>
      </c>
      <c r="O185" s="2">
        <v>1.3740157480314961</v>
      </c>
      <c r="P185" s="274">
        <v>2023</v>
      </c>
      <c r="Q185" s="278" t="s">
        <v>639</v>
      </c>
      <c r="R185" s="2">
        <v>0.33023255813953484</v>
      </c>
      <c r="S185" s="2">
        <v>0.3303769401330377</v>
      </c>
      <c r="T185" s="274">
        <v>2022</v>
      </c>
    </row>
    <row r="186" spans="1:20" ht="39.950000000000003" customHeight="1" x14ac:dyDescent="0.25">
      <c r="A186" s="278" t="s">
        <v>174</v>
      </c>
      <c r="B186" s="4" t="s">
        <v>175</v>
      </c>
      <c r="C186" s="278" t="s">
        <v>736</v>
      </c>
      <c r="D186" s="278">
        <v>17035</v>
      </c>
      <c r="E186" s="278" t="s">
        <v>642</v>
      </c>
      <c r="F186" s="2">
        <v>10.1625</v>
      </c>
      <c r="G186" s="2">
        <v>10.16826923076923</v>
      </c>
      <c r="H186" s="274">
        <v>2019</v>
      </c>
      <c r="I186" s="278" t="s">
        <v>644</v>
      </c>
      <c r="J186" s="2">
        <v>8.19</v>
      </c>
      <c r="K186" s="2">
        <v>8.1894986182392433</v>
      </c>
      <c r="L186" s="274">
        <v>2023</v>
      </c>
      <c r="M186" s="278" t="s">
        <v>643</v>
      </c>
      <c r="N186" s="2">
        <v>3.25</v>
      </c>
      <c r="O186" s="2">
        <v>3.2563202805376972</v>
      </c>
      <c r="P186" s="274">
        <v>2023</v>
      </c>
      <c r="Q186" s="278" t="s">
        <v>643</v>
      </c>
      <c r="R186" s="2">
        <v>0.71899999999999997</v>
      </c>
      <c r="S186" s="2">
        <v>0.72047148985659892</v>
      </c>
      <c r="T186" s="274">
        <v>2023</v>
      </c>
    </row>
    <row r="187" spans="1:20" ht="39.950000000000003" customHeight="1" x14ac:dyDescent="0.25">
      <c r="A187" s="3" t="s">
        <v>195</v>
      </c>
      <c r="B187" s="4" t="s">
        <v>196</v>
      </c>
      <c r="C187" s="278" t="s">
        <v>736</v>
      </c>
      <c r="D187" s="278">
        <v>17035</v>
      </c>
      <c r="E187" s="278" t="s">
        <v>640</v>
      </c>
      <c r="F187" s="2">
        <v>2.7</v>
      </c>
      <c r="G187" s="2">
        <v>2.6917624944714724</v>
      </c>
      <c r="H187" s="274">
        <v>2023</v>
      </c>
      <c r="I187" s="278" t="s">
        <v>636</v>
      </c>
      <c r="J187" s="2" t="s">
        <v>540</v>
      </c>
      <c r="K187" s="2">
        <v>6.6000000000000005E-5</v>
      </c>
      <c r="L187" s="274">
        <v>0</v>
      </c>
      <c r="M187" s="278" t="s">
        <v>639</v>
      </c>
      <c r="N187" s="2">
        <v>1.3370786516853932</v>
      </c>
      <c r="O187" s="2">
        <v>1.3428571428571427</v>
      </c>
      <c r="P187" s="274">
        <v>2023</v>
      </c>
      <c r="Q187" s="278" t="s">
        <v>636</v>
      </c>
      <c r="R187" s="2" t="s">
        <v>540</v>
      </c>
      <c r="S187" s="2">
        <v>4.5000000000000003E-5</v>
      </c>
      <c r="T187" s="274">
        <v>0</v>
      </c>
    </row>
    <row r="188" spans="1:20" ht="39.950000000000003" customHeight="1" x14ac:dyDescent="0.25">
      <c r="A188" s="3" t="s">
        <v>225</v>
      </c>
      <c r="B188" s="4" t="s">
        <v>226</v>
      </c>
      <c r="C188" s="278" t="s">
        <v>736</v>
      </c>
      <c r="D188" s="278">
        <v>17035</v>
      </c>
      <c r="E188" s="278" t="s">
        <v>638</v>
      </c>
      <c r="F188" s="2">
        <v>1.1749999999999998</v>
      </c>
      <c r="G188" s="2">
        <v>1.4311926605504588</v>
      </c>
      <c r="H188" s="274">
        <v>2017</v>
      </c>
      <c r="I188" s="278" t="s">
        <v>636</v>
      </c>
      <c r="J188" s="2" t="s">
        <v>540</v>
      </c>
      <c r="K188" s="2">
        <v>8.0000000000000007E-5</v>
      </c>
      <c r="L188" s="274">
        <v>0</v>
      </c>
      <c r="M188" s="278" t="s">
        <v>636</v>
      </c>
      <c r="N188" s="2" t="s">
        <v>540</v>
      </c>
      <c r="O188" s="2">
        <v>4.6999999999999997E-5</v>
      </c>
      <c r="P188" s="274">
        <v>0</v>
      </c>
      <c r="Q188" s="278" t="s">
        <v>639</v>
      </c>
      <c r="R188" s="2">
        <v>0.29069767441860467</v>
      </c>
      <c r="S188" s="2">
        <v>0.29101283880171186</v>
      </c>
      <c r="T188" s="274">
        <v>2016</v>
      </c>
    </row>
    <row r="189" spans="1:20" ht="39.950000000000003" customHeight="1" x14ac:dyDescent="0.25">
      <c r="A189" s="3" t="s">
        <v>238</v>
      </c>
      <c r="B189" s="4" t="s">
        <v>239</v>
      </c>
      <c r="C189" s="278" t="s">
        <v>736</v>
      </c>
      <c r="D189" s="278">
        <v>17035</v>
      </c>
      <c r="E189" s="278" t="s">
        <v>638</v>
      </c>
      <c r="F189" s="2">
        <v>1.3625</v>
      </c>
      <c r="G189" s="2">
        <v>1.3745819397993311</v>
      </c>
      <c r="H189" s="274">
        <v>2023</v>
      </c>
      <c r="I189" s="278" t="s">
        <v>636</v>
      </c>
      <c r="J189" s="2" t="s">
        <v>540</v>
      </c>
      <c r="K189" s="2">
        <v>8.8999999999999995E-5</v>
      </c>
      <c r="L189" s="274">
        <v>0</v>
      </c>
      <c r="M189" s="278" t="s">
        <v>640</v>
      </c>
      <c r="N189" s="2">
        <v>0.65168539325842689</v>
      </c>
      <c r="O189" s="2">
        <v>0.65182186234817818</v>
      </c>
      <c r="P189" s="274">
        <v>2023</v>
      </c>
      <c r="Q189" s="278" t="s">
        <v>642</v>
      </c>
      <c r="R189" s="2">
        <v>0.24302325581395348</v>
      </c>
      <c r="S189" s="2">
        <v>0.24409448818897639</v>
      </c>
      <c r="T189" s="274">
        <v>2022</v>
      </c>
    </row>
    <row r="190" spans="1:20" ht="39.950000000000003" customHeight="1" x14ac:dyDescent="0.25">
      <c r="A190" s="3" t="s">
        <v>242</v>
      </c>
      <c r="B190" s="4" t="s">
        <v>243</v>
      </c>
      <c r="C190" s="278" t="s">
        <v>736</v>
      </c>
      <c r="D190" s="278">
        <v>17035</v>
      </c>
      <c r="E190" s="278" t="s">
        <v>637</v>
      </c>
      <c r="F190" s="2">
        <v>0.70000000000000007</v>
      </c>
      <c r="G190" s="2">
        <v>0.70260223048327142</v>
      </c>
      <c r="H190" s="274">
        <v>2022</v>
      </c>
      <c r="I190" s="278" t="s">
        <v>636</v>
      </c>
      <c r="J190" s="2" t="s">
        <v>540</v>
      </c>
      <c r="K190" s="2">
        <v>9.0000000000000006E-5</v>
      </c>
      <c r="L190" s="274">
        <v>0</v>
      </c>
      <c r="M190" s="278" t="s">
        <v>640</v>
      </c>
      <c r="N190" s="2">
        <v>0.32584269662921345</v>
      </c>
      <c r="O190" s="2">
        <v>0.32673267326732675</v>
      </c>
      <c r="P190" s="274">
        <v>2022</v>
      </c>
      <c r="Q190" s="278" t="s">
        <v>636</v>
      </c>
      <c r="R190" s="2" t="s">
        <v>540</v>
      </c>
      <c r="S190" s="2">
        <v>6.0000000000000002E-5</v>
      </c>
      <c r="T190" s="274">
        <v>0</v>
      </c>
    </row>
    <row r="191" spans="1:20" ht="39.950000000000003" customHeight="1" x14ac:dyDescent="0.25">
      <c r="A191" s="3" t="s">
        <v>738</v>
      </c>
      <c r="B191" s="4" t="s">
        <v>739</v>
      </c>
      <c r="C191" s="278" t="s">
        <v>736</v>
      </c>
      <c r="D191" s="278">
        <v>17035</v>
      </c>
      <c r="E191" s="278" t="s">
        <v>637</v>
      </c>
      <c r="F191" s="2">
        <v>0.66</v>
      </c>
      <c r="G191" s="2">
        <v>0.66</v>
      </c>
      <c r="H191" s="274">
        <v>2024</v>
      </c>
      <c r="I191" s="278" t="s">
        <v>636</v>
      </c>
      <c r="J191" s="2" t="s">
        <v>540</v>
      </c>
      <c r="K191" s="2">
        <v>1.05E-4</v>
      </c>
      <c r="L191" s="274">
        <v>0</v>
      </c>
      <c r="M191" s="278" t="s">
        <v>636</v>
      </c>
      <c r="N191" s="2" t="s">
        <v>540</v>
      </c>
      <c r="O191" s="2">
        <v>6.3E-5</v>
      </c>
      <c r="P191" s="274">
        <v>0</v>
      </c>
      <c r="Q191" s="278" t="s">
        <v>636</v>
      </c>
      <c r="R191" s="2" t="s">
        <v>540</v>
      </c>
      <c r="S191" s="2">
        <v>7.4999999999999993E-5</v>
      </c>
      <c r="T191" s="274">
        <v>0</v>
      </c>
    </row>
    <row r="192" spans="1:20" ht="39.950000000000003" customHeight="1" x14ac:dyDescent="0.25">
      <c r="A192" s="3" t="s">
        <v>278</v>
      </c>
      <c r="B192" s="4" t="s">
        <v>279</v>
      </c>
      <c r="C192" s="278" t="s">
        <v>736</v>
      </c>
      <c r="D192" s="278">
        <v>17035</v>
      </c>
      <c r="E192" s="278" t="s">
        <v>642</v>
      </c>
      <c r="F192" s="2">
        <v>6.2874999999999996</v>
      </c>
      <c r="G192" s="2">
        <v>6.2902886634730208</v>
      </c>
      <c r="H192" s="274">
        <v>2023</v>
      </c>
      <c r="I192" s="278" t="s">
        <v>642</v>
      </c>
      <c r="J192" s="2">
        <v>5.3249999999999993</v>
      </c>
      <c r="K192" s="2">
        <v>5.3283730158730158</v>
      </c>
      <c r="L192" s="274">
        <v>2023</v>
      </c>
      <c r="M192" s="278" t="s">
        <v>642</v>
      </c>
      <c r="N192" s="2">
        <v>1.842696629213483</v>
      </c>
      <c r="O192" s="2">
        <v>1.8435374149659864</v>
      </c>
      <c r="P192" s="274">
        <v>2023</v>
      </c>
      <c r="Q192" s="278" t="s">
        <v>644</v>
      </c>
      <c r="R192" s="2">
        <v>0.35099999999999998</v>
      </c>
      <c r="S192" s="2">
        <v>0.35142118863049093</v>
      </c>
      <c r="T192" s="274">
        <v>2022</v>
      </c>
    </row>
    <row r="193" spans="1:20" ht="39.950000000000003" customHeight="1" x14ac:dyDescent="0.25">
      <c r="A193" s="3" t="s">
        <v>292</v>
      </c>
      <c r="B193" s="4" t="s">
        <v>293</v>
      </c>
      <c r="C193" s="278" t="s">
        <v>736</v>
      </c>
      <c r="D193" s="278">
        <v>17035</v>
      </c>
      <c r="E193" s="278" t="s">
        <v>637</v>
      </c>
      <c r="F193" s="2">
        <v>0.72499999999999987</v>
      </c>
      <c r="G193" s="2">
        <v>0.73563218390804597</v>
      </c>
      <c r="H193" s="274">
        <v>2014</v>
      </c>
      <c r="I193" s="278" t="s">
        <v>636</v>
      </c>
      <c r="J193" s="2" t="s">
        <v>540</v>
      </c>
      <c r="K193" s="2">
        <v>1.22E-4</v>
      </c>
      <c r="L193" s="274">
        <v>0</v>
      </c>
      <c r="M193" s="278" t="s">
        <v>640</v>
      </c>
      <c r="N193" s="2">
        <v>0.43820224719101125</v>
      </c>
      <c r="O193" s="2">
        <v>0.44321329639889195</v>
      </c>
      <c r="P193" s="274">
        <v>2016</v>
      </c>
      <c r="Q193" s="278" t="s">
        <v>636</v>
      </c>
      <c r="R193" s="2" t="s">
        <v>540</v>
      </c>
      <c r="S193" s="2">
        <v>8.7999999999999998E-5</v>
      </c>
      <c r="T193" s="274">
        <v>0</v>
      </c>
    </row>
    <row r="194" spans="1:20" ht="39.950000000000003" customHeight="1" x14ac:dyDescent="0.25">
      <c r="A194" s="3" t="s">
        <v>294</v>
      </c>
      <c r="B194" s="4" t="s">
        <v>295</v>
      </c>
      <c r="C194" s="278" t="s">
        <v>736</v>
      </c>
      <c r="D194" s="278">
        <v>17035</v>
      </c>
      <c r="E194" s="278" t="s">
        <v>636</v>
      </c>
      <c r="F194" s="2" t="s">
        <v>540</v>
      </c>
      <c r="G194" s="2">
        <v>6.3E-5</v>
      </c>
      <c r="H194" s="274">
        <v>0</v>
      </c>
      <c r="I194" s="278" t="s">
        <v>636</v>
      </c>
      <c r="J194" s="2" t="s">
        <v>540</v>
      </c>
      <c r="K194" s="2">
        <v>1.2300000000000001E-4</v>
      </c>
      <c r="L194" s="274">
        <v>0</v>
      </c>
      <c r="M194" s="278" t="s">
        <v>640</v>
      </c>
      <c r="N194" s="2">
        <v>0.5280898876404494</v>
      </c>
      <c r="O194" s="2">
        <v>0.5286624203821656</v>
      </c>
      <c r="P194" s="274">
        <v>2022</v>
      </c>
      <c r="Q194" s="278" t="s">
        <v>636</v>
      </c>
      <c r="R194" s="2" t="s">
        <v>540</v>
      </c>
      <c r="S194" s="2">
        <v>8.8999999999999995E-5</v>
      </c>
      <c r="T194" s="274">
        <v>0</v>
      </c>
    </row>
    <row r="195" spans="1:20" ht="39.950000000000003" customHeight="1" x14ac:dyDescent="0.25">
      <c r="A195" s="3" t="s">
        <v>805</v>
      </c>
      <c r="B195" s="4" t="s">
        <v>806</v>
      </c>
      <c r="C195" s="278" t="s">
        <v>736</v>
      </c>
      <c r="D195" s="278"/>
      <c r="E195" s="278" t="s">
        <v>636</v>
      </c>
      <c r="F195" s="2" t="s">
        <v>540</v>
      </c>
      <c r="G195" s="2">
        <v>6.3E-5</v>
      </c>
      <c r="H195" s="274">
        <v>2024</v>
      </c>
      <c r="I195" s="278" t="s">
        <v>636</v>
      </c>
      <c r="J195" s="2" t="s">
        <v>540</v>
      </c>
      <c r="K195" s="2">
        <v>1.2300000000000001E-4</v>
      </c>
      <c r="L195" s="274">
        <v>2024</v>
      </c>
      <c r="M195" s="278" t="s">
        <v>636</v>
      </c>
      <c r="N195" s="2" t="s">
        <v>540</v>
      </c>
      <c r="O195" s="2">
        <v>6.3E-5</v>
      </c>
      <c r="P195" s="274">
        <v>2024</v>
      </c>
      <c r="Q195" s="278" t="s">
        <v>636</v>
      </c>
      <c r="R195" s="2" t="s">
        <v>540</v>
      </c>
      <c r="S195" s="2">
        <v>8.8999999999999995E-5</v>
      </c>
      <c r="T195" s="274">
        <v>2024</v>
      </c>
    </row>
    <row r="196" spans="1:20" ht="39.950000000000003" customHeight="1" x14ac:dyDescent="0.25">
      <c r="A196" s="3" t="s">
        <v>801</v>
      </c>
      <c r="B196" s="4" t="s">
        <v>802</v>
      </c>
      <c r="C196" s="278" t="s">
        <v>736</v>
      </c>
      <c r="D196" s="278">
        <v>17035</v>
      </c>
      <c r="E196" s="278" t="s">
        <v>638</v>
      </c>
      <c r="F196" s="2">
        <v>2.0619999999999998</v>
      </c>
      <c r="G196" s="2">
        <v>2.0615384615384613</v>
      </c>
      <c r="H196" s="274">
        <v>2024</v>
      </c>
      <c r="I196" s="278" t="s">
        <v>636</v>
      </c>
      <c r="J196" s="2" t="s">
        <v>540</v>
      </c>
      <c r="K196" s="2">
        <v>1.4200000000000001E-4</v>
      </c>
      <c r="L196" s="274">
        <v>0</v>
      </c>
      <c r="M196" s="278" t="s">
        <v>636</v>
      </c>
      <c r="N196" s="2" t="s">
        <v>540</v>
      </c>
      <c r="O196" s="2">
        <v>6.3E-5</v>
      </c>
      <c r="P196" s="274">
        <v>0</v>
      </c>
      <c r="Q196" s="278" t="s">
        <v>639</v>
      </c>
      <c r="R196" s="2">
        <v>0.35599999999999998</v>
      </c>
      <c r="S196" s="2">
        <v>0.35643564356435642</v>
      </c>
      <c r="T196" s="274">
        <v>2024</v>
      </c>
    </row>
    <row r="197" spans="1:20" ht="39.950000000000003" customHeight="1" x14ac:dyDescent="0.25">
      <c r="A197" s="3" t="s">
        <v>329</v>
      </c>
      <c r="B197" s="4" t="s">
        <v>330</v>
      </c>
      <c r="C197" s="278" t="s">
        <v>736</v>
      </c>
      <c r="D197" s="278">
        <v>17035</v>
      </c>
      <c r="E197" s="278" t="s">
        <v>638</v>
      </c>
      <c r="F197" s="2">
        <v>1.1625000000000001</v>
      </c>
      <c r="G197" s="2">
        <v>1.1436811652480845</v>
      </c>
      <c r="H197" s="274">
        <v>2023</v>
      </c>
      <c r="I197" s="278" t="s">
        <v>636</v>
      </c>
      <c r="J197" s="2" t="s">
        <v>540</v>
      </c>
      <c r="K197" s="2">
        <v>1.4200000000000001E-4</v>
      </c>
      <c r="L197" s="274">
        <v>0</v>
      </c>
      <c r="M197" s="278" t="s">
        <v>640</v>
      </c>
      <c r="N197" s="2">
        <v>0.6853932584269663</v>
      </c>
      <c r="O197" s="2">
        <v>0.68730650154798767</v>
      </c>
      <c r="P197" s="274">
        <v>2023</v>
      </c>
      <c r="Q197" s="278" t="s">
        <v>640</v>
      </c>
      <c r="R197" s="2">
        <v>0.1616279069767442</v>
      </c>
      <c r="S197" s="2">
        <v>0.16233766233766234</v>
      </c>
      <c r="T197" s="274">
        <v>2023</v>
      </c>
    </row>
    <row r="198" spans="1:20" ht="39.950000000000003" customHeight="1" x14ac:dyDescent="0.25">
      <c r="A198" s="3" t="s">
        <v>363</v>
      </c>
      <c r="B198" s="4" t="s">
        <v>364</v>
      </c>
      <c r="C198" s="278" t="s">
        <v>736</v>
      </c>
      <c r="D198" s="278">
        <v>17035</v>
      </c>
      <c r="E198" s="278" t="s">
        <v>638</v>
      </c>
      <c r="F198" s="2">
        <v>1.6625000000000001</v>
      </c>
      <c r="G198" s="2">
        <v>1.6638225255972696</v>
      </c>
      <c r="H198" s="274">
        <v>2023</v>
      </c>
      <c r="I198" s="278" t="s">
        <v>639</v>
      </c>
      <c r="J198" s="2">
        <v>1.925</v>
      </c>
      <c r="K198" s="2">
        <v>1.9285714285714286</v>
      </c>
      <c r="L198" s="274">
        <v>2019</v>
      </c>
      <c r="M198" s="278" t="s">
        <v>639</v>
      </c>
      <c r="N198" s="2">
        <v>0.89887640449438211</v>
      </c>
      <c r="O198" s="2">
        <v>0.90825688073394495</v>
      </c>
      <c r="P198" s="274">
        <v>2023</v>
      </c>
      <c r="Q198" s="278" t="s">
        <v>639</v>
      </c>
      <c r="R198" s="2">
        <v>0.25930232558139538</v>
      </c>
      <c r="S198" s="2">
        <v>0.25949367088607594</v>
      </c>
      <c r="T198" s="274">
        <v>2023</v>
      </c>
    </row>
    <row r="199" spans="1:20" ht="39.950000000000003" customHeight="1" x14ac:dyDescent="0.25">
      <c r="A199" s="278" t="s">
        <v>365</v>
      </c>
      <c r="B199" s="4" t="s">
        <v>366</v>
      </c>
      <c r="C199" s="278" t="s">
        <v>736</v>
      </c>
      <c r="D199" s="278">
        <v>17035</v>
      </c>
      <c r="E199" s="278" t="s">
        <v>640</v>
      </c>
      <c r="F199" s="2">
        <v>2.7124999999999999</v>
      </c>
      <c r="G199" s="2">
        <v>2.7232704402515724</v>
      </c>
      <c r="H199" s="274">
        <v>2023</v>
      </c>
      <c r="I199" s="278" t="s">
        <v>642</v>
      </c>
      <c r="J199" s="2">
        <v>3.875</v>
      </c>
      <c r="K199" s="2">
        <v>3.8117647058823527</v>
      </c>
      <c r="L199" s="274">
        <v>2013</v>
      </c>
      <c r="M199" s="278" t="s">
        <v>642</v>
      </c>
      <c r="N199" s="2">
        <v>2.0337078651685392</v>
      </c>
      <c r="O199" s="2">
        <v>2.0430463576158941</v>
      </c>
      <c r="P199" s="274">
        <v>2009</v>
      </c>
      <c r="Q199" s="278" t="s">
        <v>642</v>
      </c>
      <c r="R199" s="2">
        <v>0.38023255813953488</v>
      </c>
      <c r="S199" s="2">
        <v>0.38045738045738048</v>
      </c>
      <c r="T199" s="274">
        <v>2023</v>
      </c>
    </row>
    <row r="200" spans="1:20" ht="39.950000000000003" customHeight="1" x14ac:dyDescent="0.25">
      <c r="A200" s="3" t="s">
        <v>412</v>
      </c>
      <c r="B200" s="4" t="s">
        <v>413</v>
      </c>
      <c r="C200" s="278" t="s">
        <v>736</v>
      </c>
      <c r="D200" s="278">
        <v>17035</v>
      </c>
      <c r="E200" s="278" t="s">
        <v>639</v>
      </c>
      <c r="F200" s="2">
        <v>4.8</v>
      </c>
      <c r="G200" s="2">
        <v>4.809667673716012</v>
      </c>
      <c r="H200" s="274">
        <v>2023</v>
      </c>
      <c r="I200" s="278" t="s">
        <v>642</v>
      </c>
      <c r="J200" s="2">
        <v>4.4624999999999995</v>
      </c>
      <c r="K200" s="2">
        <v>4.4683195592286502</v>
      </c>
      <c r="L200" s="274">
        <v>2023</v>
      </c>
      <c r="M200" s="278" t="s">
        <v>642</v>
      </c>
      <c r="N200" s="2">
        <v>2.101123595505618</v>
      </c>
      <c r="O200" s="2">
        <v>2.1316037232321925</v>
      </c>
      <c r="P200" s="274">
        <v>2023</v>
      </c>
      <c r="Q200" s="278" t="s">
        <v>644</v>
      </c>
      <c r="R200" s="2">
        <v>0.47199999999999998</v>
      </c>
      <c r="S200" s="2">
        <v>0.47144573218486169</v>
      </c>
      <c r="T200" s="274">
        <v>2023</v>
      </c>
    </row>
    <row r="201" spans="1:20" ht="39.950000000000003" customHeight="1" x14ac:dyDescent="0.25">
      <c r="A201" s="3" t="s">
        <v>432</v>
      </c>
      <c r="B201" s="4" t="s">
        <v>433</v>
      </c>
      <c r="C201" s="278" t="s">
        <v>736</v>
      </c>
      <c r="D201" s="278">
        <v>17035</v>
      </c>
      <c r="E201" s="278" t="s">
        <v>638</v>
      </c>
      <c r="F201" s="2">
        <v>1.4499999999999997</v>
      </c>
      <c r="G201" s="2">
        <v>1.4508928571428572</v>
      </c>
      <c r="H201" s="274">
        <v>2023</v>
      </c>
      <c r="I201" s="278" t="s">
        <v>639</v>
      </c>
      <c r="J201" s="2">
        <v>1.625</v>
      </c>
      <c r="K201" s="2">
        <v>1.632183908045977</v>
      </c>
      <c r="L201" s="274">
        <v>2018</v>
      </c>
      <c r="M201" s="278" t="s">
        <v>639</v>
      </c>
      <c r="N201" s="2">
        <v>1.1123595505617978</v>
      </c>
      <c r="O201" s="2">
        <v>1.1179941002949854</v>
      </c>
      <c r="P201" s="274">
        <v>2018</v>
      </c>
      <c r="Q201" s="278" t="s">
        <v>639</v>
      </c>
      <c r="R201" s="2">
        <v>0.2686046511627907</v>
      </c>
      <c r="S201" s="2">
        <v>0.26886792452830188</v>
      </c>
      <c r="T201" s="274">
        <v>2022</v>
      </c>
    </row>
    <row r="202" spans="1:20" ht="39.950000000000003" customHeight="1" x14ac:dyDescent="0.25">
      <c r="A202" s="3" t="s">
        <v>446</v>
      </c>
      <c r="B202" s="4" t="s">
        <v>447</v>
      </c>
      <c r="C202" s="278" t="s">
        <v>736</v>
      </c>
      <c r="D202" s="278">
        <v>17035</v>
      </c>
      <c r="E202" s="278" t="s">
        <v>638</v>
      </c>
      <c r="F202" s="2">
        <v>1.1375</v>
      </c>
      <c r="G202" s="2">
        <v>1.7270624518118738</v>
      </c>
      <c r="H202" s="274">
        <v>2018</v>
      </c>
      <c r="I202" s="278" t="s">
        <v>636</v>
      </c>
      <c r="J202" s="2" t="s">
        <v>540</v>
      </c>
      <c r="K202" s="2">
        <v>2.12E-4</v>
      </c>
      <c r="L202" s="274">
        <v>0</v>
      </c>
      <c r="M202" s="278" t="s">
        <v>640</v>
      </c>
      <c r="N202" s="2">
        <v>0.8202247191011236</v>
      </c>
      <c r="O202" s="2">
        <v>0.82970370370370372</v>
      </c>
      <c r="P202" s="274">
        <v>2017</v>
      </c>
      <c r="Q202" s="278" t="s">
        <v>636</v>
      </c>
      <c r="R202" s="2" t="s">
        <v>540</v>
      </c>
      <c r="S202" s="2">
        <v>1.6100000000000001E-4</v>
      </c>
      <c r="T202" s="274">
        <v>0</v>
      </c>
    </row>
    <row r="203" spans="1:20" ht="39.950000000000003" customHeight="1" x14ac:dyDescent="0.25">
      <c r="A203" s="278" t="s">
        <v>807</v>
      </c>
      <c r="B203" s="4" t="s">
        <v>808</v>
      </c>
      <c r="C203" s="278" t="s">
        <v>736</v>
      </c>
      <c r="D203" s="278">
        <v>17035</v>
      </c>
      <c r="E203" s="278" t="s">
        <v>636</v>
      </c>
      <c r="F203" s="2" t="s">
        <v>540</v>
      </c>
      <c r="G203" s="2">
        <v>6.3E-5</v>
      </c>
      <c r="H203" s="274">
        <v>0</v>
      </c>
      <c r="I203" s="278" t="s">
        <v>636</v>
      </c>
      <c r="J203" s="2" t="s">
        <v>540</v>
      </c>
      <c r="K203" s="2">
        <v>1.4200000000000001E-4</v>
      </c>
      <c r="L203" s="274">
        <v>0</v>
      </c>
      <c r="M203" s="278" t="s">
        <v>636</v>
      </c>
      <c r="N203" s="2" t="s">
        <v>540</v>
      </c>
      <c r="O203" s="2">
        <v>4.6999999999999997E-5</v>
      </c>
      <c r="P203" s="274">
        <v>0</v>
      </c>
      <c r="Q203" s="278" t="s">
        <v>636</v>
      </c>
      <c r="R203" s="2" t="s">
        <v>540</v>
      </c>
      <c r="S203" s="2">
        <v>6.0000000000000002E-5</v>
      </c>
      <c r="T203" s="274">
        <v>0</v>
      </c>
    </row>
    <row r="204" spans="1:20" ht="39.950000000000003" customHeight="1" x14ac:dyDescent="0.25">
      <c r="A204" s="278" t="s">
        <v>452</v>
      </c>
      <c r="B204" s="4" t="s">
        <v>453</v>
      </c>
      <c r="C204" s="278" t="s">
        <v>736</v>
      </c>
      <c r="D204" s="278">
        <v>17035</v>
      </c>
      <c r="E204" s="278" t="s">
        <v>642</v>
      </c>
      <c r="F204" s="2">
        <v>6.1875</v>
      </c>
      <c r="G204" s="2">
        <v>6.1890034364261171</v>
      </c>
      <c r="H204" s="274">
        <v>2018</v>
      </c>
      <c r="I204" s="278" t="s">
        <v>639</v>
      </c>
      <c r="J204" s="2">
        <v>2.5749999999999997</v>
      </c>
      <c r="K204" s="2">
        <v>2.5833333333333335</v>
      </c>
      <c r="L204" s="274">
        <v>2023</v>
      </c>
      <c r="M204" s="278" t="s">
        <v>642</v>
      </c>
      <c r="N204" s="2">
        <v>1.3707865168539326</v>
      </c>
      <c r="O204" s="2">
        <v>1.3789954337899544</v>
      </c>
      <c r="P204" s="274">
        <v>2023</v>
      </c>
      <c r="Q204" s="278" t="s">
        <v>642</v>
      </c>
      <c r="R204" s="2">
        <v>0.29651162790697677</v>
      </c>
      <c r="S204" s="2">
        <v>0.296875</v>
      </c>
      <c r="T204" s="274">
        <v>2023</v>
      </c>
    </row>
    <row r="205" spans="1:20" ht="39.950000000000003" customHeight="1" x14ac:dyDescent="0.25">
      <c r="A205" s="3" t="s">
        <v>467</v>
      </c>
      <c r="B205" s="4" t="s">
        <v>468</v>
      </c>
      <c r="C205" s="278" t="s">
        <v>736</v>
      </c>
      <c r="D205" s="278">
        <v>17035</v>
      </c>
      <c r="E205" s="278" t="s">
        <v>637</v>
      </c>
      <c r="F205" s="2">
        <v>1</v>
      </c>
      <c r="G205" s="2">
        <v>1.0057803468208093</v>
      </c>
      <c r="H205" s="274">
        <v>2016</v>
      </c>
      <c r="I205" s="278" t="s">
        <v>636</v>
      </c>
      <c r="J205" s="2" t="s">
        <v>540</v>
      </c>
      <c r="K205" s="2">
        <v>2.2000000000000001E-4</v>
      </c>
      <c r="L205" s="274">
        <v>0</v>
      </c>
      <c r="M205" s="278" t="s">
        <v>640</v>
      </c>
      <c r="N205" s="2">
        <v>0.8202247191011236</v>
      </c>
      <c r="O205" s="2">
        <v>0.82911392405063289</v>
      </c>
      <c r="P205" s="274">
        <v>2018</v>
      </c>
      <c r="Q205" s="278" t="s">
        <v>640</v>
      </c>
      <c r="R205" s="2">
        <v>0.18953488372093025</v>
      </c>
      <c r="S205" s="2">
        <v>0.18992248062015504</v>
      </c>
      <c r="T205" s="274">
        <v>2016</v>
      </c>
    </row>
    <row r="206" spans="1:20" ht="39.950000000000003" customHeight="1" x14ac:dyDescent="0.25">
      <c r="A206" s="3" t="s">
        <v>85</v>
      </c>
      <c r="B206" s="4" t="s">
        <v>86</v>
      </c>
      <c r="C206" s="278" t="s">
        <v>87</v>
      </c>
      <c r="D206" s="278">
        <v>17036</v>
      </c>
      <c r="E206" s="278" t="s">
        <v>636</v>
      </c>
      <c r="F206" s="2" t="s">
        <v>540</v>
      </c>
      <c r="G206" s="2">
        <v>1.9999999999999999E-6</v>
      </c>
      <c r="H206" s="274">
        <v>0</v>
      </c>
      <c r="I206" s="278" t="s">
        <v>636</v>
      </c>
      <c r="J206" s="2" t="s">
        <v>540</v>
      </c>
      <c r="K206" s="2">
        <v>1.9999999999999999E-6</v>
      </c>
      <c r="L206" s="274">
        <v>0</v>
      </c>
      <c r="M206" s="278" t="s">
        <v>636</v>
      </c>
      <c r="N206" s="2" t="s">
        <v>540</v>
      </c>
      <c r="O206" s="2">
        <v>1.9999999999999999E-6</v>
      </c>
      <c r="P206" s="274">
        <v>0</v>
      </c>
      <c r="Q206" s="278" t="s">
        <v>636</v>
      </c>
      <c r="R206" s="2" t="s">
        <v>540</v>
      </c>
      <c r="S206" s="2">
        <v>1.9999999999999999E-6</v>
      </c>
      <c r="T206" s="274">
        <v>0</v>
      </c>
    </row>
    <row r="207" spans="1:20" ht="39.950000000000003" customHeight="1" x14ac:dyDescent="0.25">
      <c r="A207" s="278" t="s">
        <v>740</v>
      </c>
      <c r="B207" s="4" t="s">
        <v>741</v>
      </c>
      <c r="C207" s="278" t="s">
        <v>87</v>
      </c>
      <c r="D207" s="278">
        <v>17036</v>
      </c>
      <c r="E207" s="278" t="s">
        <v>636</v>
      </c>
      <c r="F207" s="2" t="s">
        <v>540</v>
      </c>
      <c r="G207" s="2">
        <v>5.0000000000000004E-6</v>
      </c>
      <c r="H207" s="274">
        <v>0</v>
      </c>
      <c r="I207" s="278" t="s">
        <v>636</v>
      </c>
      <c r="J207" s="2" t="s">
        <v>540</v>
      </c>
      <c r="K207" s="2">
        <v>6.9999999999999999E-6</v>
      </c>
      <c r="L207" s="274">
        <v>0</v>
      </c>
      <c r="M207" s="278" t="s">
        <v>636</v>
      </c>
      <c r="N207" s="2" t="s">
        <v>540</v>
      </c>
      <c r="O207" s="2">
        <v>6.0000000000000002E-6</v>
      </c>
      <c r="P207" s="274">
        <v>0</v>
      </c>
      <c r="Q207" s="278" t="s">
        <v>636</v>
      </c>
      <c r="R207" s="2" t="s">
        <v>540</v>
      </c>
      <c r="S207" s="2">
        <v>6.0000000000000002E-6</v>
      </c>
      <c r="T207" s="274">
        <v>0</v>
      </c>
    </row>
    <row r="208" spans="1:20" ht="39.950000000000003" customHeight="1" x14ac:dyDescent="0.25">
      <c r="A208" s="3" t="s">
        <v>100</v>
      </c>
      <c r="B208" s="4" t="s">
        <v>101</v>
      </c>
      <c r="C208" s="278" t="s">
        <v>87</v>
      </c>
      <c r="D208" s="278">
        <v>17036</v>
      </c>
      <c r="E208" s="278" t="s">
        <v>636</v>
      </c>
      <c r="F208" s="2" t="s">
        <v>540</v>
      </c>
      <c r="G208" s="2">
        <v>6.0000000000000002E-6</v>
      </c>
      <c r="H208" s="274">
        <v>0</v>
      </c>
      <c r="I208" s="278" t="s">
        <v>636</v>
      </c>
      <c r="J208" s="2" t="s">
        <v>540</v>
      </c>
      <c r="K208" s="2">
        <v>7.9999999999999996E-6</v>
      </c>
      <c r="L208" s="274">
        <v>0</v>
      </c>
      <c r="M208" s="278" t="s">
        <v>636</v>
      </c>
      <c r="N208" s="2" t="s">
        <v>540</v>
      </c>
      <c r="O208" s="2">
        <v>6.9999999999999999E-6</v>
      </c>
      <c r="P208" s="274">
        <v>0</v>
      </c>
      <c r="Q208" s="278" t="s">
        <v>636</v>
      </c>
      <c r="R208" s="2" t="s">
        <v>540</v>
      </c>
      <c r="S208" s="2">
        <v>6.9999999999999999E-6</v>
      </c>
      <c r="T208" s="274">
        <v>0</v>
      </c>
    </row>
    <row r="209" spans="1:20" ht="39.950000000000003" customHeight="1" x14ac:dyDescent="0.25">
      <c r="A209" s="278" t="s">
        <v>581</v>
      </c>
      <c r="B209" s="4" t="s">
        <v>582</v>
      </c>
      <c r="C209" s="278" t="s">
        <v>87</v>
      </c>
      <c r="D209" s="278">
        <v>17036</v>
      </c>
      <c r="E209" s="278" t="s">
        <v>636</v>
      </c>
      <c r="F209" s="2" t="s">
        <v>540</v>
      </c>
      <c r="G209" s="2">
        <v>6.9999999999999999E-6</v>
      </c>
      <c r="H209" s="274">
        <v>0</v>
      </c>
      <c r="I209" s="278" t="s">
        <v>636</v>
      </c>
      <c r="J209" s="2" t="s">
        <v>540</v>
      </c>
      <c r="K209" s="2">
        <v>9.0000000000000002E-6</v>
      </c>
      <c r="L209" s="274">
        <v>0</v>
      </c>
      <c r="M209" s="278" t="s">
        <v>636</v>
      </c>
      <c r="N209" s="2" t="s">
        <v>540</v>
      </c>
      <c r="O209" s="2">
        <v>7.9999999999999996E-6</v>
      </c>
      <c r="P209" s="274">
        <v>0</v>
      </c>
      <c r="Q209" s="278" t="s">
        <v>636</v>
      </c>
      <c r="R209" s="2" t="s">
        <v>540</v>
      </c>
      <c r="S209" s="2">
        <v>7.9999999999999996E-6</v>
      </c>
      <c r="T209" s="274">
        <v>0</v>
      </c>
    </row>
    <row r="210" spans="1:20" ht="39.950000000000003" customHeight="1" x14ac:dyDescent="0.25">
      <c r="A210" s="3" t="s">
        <v>102</v>
      </c>
      <c r="B210" s="4" t="s">
        <v>103</v>
      </c>
      <c r="C210" s="278" t="s">
        <v>87</v>
      </c>
      <c r="D210" s="278">
        <v>17036</v>
      </c>
      <c r="E210" s="278" t="s">
        <v>636</v>
      </c>
      <c r="F210" s="2" t="s">
        <v>540</v>
      </c>
      <c r="G210" s="2">
        <v>7.9999999999999996E-6</v>
      </c>
      <c r="H210" s="274">
        <v>0</v>
      </c>
      <c r="I210" s="278" t="s">
        <v>636</v>
      </c>
      <c r="J210" s="2" t="s">
        <v>540</v>
      </c>
      <c r="K210" s="2">
        <v>1.0000000000000001E-5</v>
      </c>
      <c r="L210" s="274">
        <v>0</v>
      </c>
      <c r="M210" s="278" t="s">
        <v>636</v>
      </c>
      <c r="N210" s="2" t="s">
        <v>540</v>
      </c>
      <c r="O210" s="2">
        <v>9.0000000000000002E-6</v>
      </c>
      <c r="P210" s="274">
        <v>0</v>
      </c>
      <c r="Q210" s="278" t="s">
        <v>636</v>
      </c>
      <c r="R210" s="2" t="s">
        <v>540</v>
      </c>
      <c r="S210" s="2">
        <v>9.0000000000000002E-6</v>
      </c>
      <c r="T210" s="274">
        <v>0</v>
      </c>
    </row>
    <row r="211" spans="1:20" ht="39.950000000000003" customHeight="1" x14ac:dyDescent="0.25">
      <c r="A211" s="3" t="s">
        <v>104</v>
      </c>
      <c r="B211" s="4" t="s">
        <v>105</v>
      </c>
      <c r="C211" s="278" t="s">
        <v>87</v>
      </c>
      <c r="D211" s="278">
        <v>17036</v>
      </c>
      <c r="E211" s="278" t="s">
        <v>636</v>
      </c>
      <c r="F211" s="2" t="s">
        <v>540</v>
      </c>
      <c r="G211" s="2">
        <v>1.0000000000000001E-5</v>
      </c>
      <c r="H211" s="274">
        <v>0</v>
      </c>
      <c r="I211" s="278" t="s">
        <v>636</v>
      </c>
      <c r="J211" s="2" t="s">
        <v>540</v>
      </c>
      <c r="K211" s="2">
        <v>1.2E-5</v>
      </c>
      <c r="L211" s="274">
        <v>0</v>
      </c>
      <c r="M211" s="278" t="s">
        <v>636</v>
      </c>
      <c r="N211" s="2" t="s">
        <v>540</v>
      </c>
      <c r="O211" s="2">
        <v>1.1E-5</v>
      </c>
      <c r="P211" s="274">
        <v>0</v>
      </c>
      <c r="Q211" s="278" t="s">
        <v>636</v>
      </c>
      <c r="R211" s="2" t="s">
        <v>540</v>
      </c>
      <c r="S211" s="2">
        <v>1.1E-5</v>
      </c>
      <c r="T211" s="274">
        <v>0</v>
      </c>
    </row>
    <row r="212" spans="1:20" ht="39.950000000000003" customHeight="1" x14ac:dyDescent="0.25">
      <c r="A212" s="3" t="s">
        <v>106</v>
      </c>
      <c r="B212" s="4" t="s">
        <v>107</v>
      </c>
      <c r="C212" s="278" t="s">
        <v>87</v>
      </c>
      <c r="D212" s="278">
        <v>17036</v>
      </c>
      <c r="E212" s="278" t="s">
        <v>636</v>
      </c>
      <c r="F212" s="2" t="s">
        <v>540</v>
      </c>
      <c r="G212" s="2">
        <v>1.1E-5</v>
      </c>
      <c r="H212" s="274">
        <v>0</v>
      </c>
      <c r="I212" s="278" t="s">
        <v>636</v>
      </c>
      <c r="J212" s="2" t="s">
        <v>540</v>
      </c>
      <c r="K212" s="2">
        <v>1.2999999999999999E-5</v>
      </c>
      <c r="L212" s="274">
        <v>0</v>
      </c>
      <c r="M212" s="278" t="s">
        <v>636</v>
      </c>
      <c r="N212" s="2" t="s">
        <v>540</v>
      </c>
      <c r="O212" s="2">
        <v>1.2E-5</v>
      </c>
      <c r="P212" s="274">
        <v>0</v>
      </c>
      <c r="Q212" s="278" t="s">
        <v>636</v>
      </c>
      <c r="R212" s="2" t="s">
        <v>540</v>
      </c>
      <c r="S212" s="2">
        <v>1.2E-5</v>
      </c>
      <c r="T212" s="274">
        <v>0</v>
      </c>
    </row>
    <row r="213" spans="1:20" ht="39.950000000000003" customHeight="1" x14ac:dyDescent="0.25">
      <c r="A213" s="3" t="s">
        <v>108</v>
      </c>
      <c r="B213" s="4" t="s">
        <v>109</v>
      </c>
      <c r="C213" s="278" t="s">
        <v>87</v>
      </c>
      <c r="D213" s="278">
        <v>17036</v>
      </c>
      <c r="E213" s="278" t="s">
        <v>636</v>
      </c>
      <c r="F213" s="2" t="s">
        <v>540</v>
      </c>
      <c r="G213" s="2">
        <v>1.2E-5</v>
      </c>
      <c r="H213" s="274">
        <v>0</v>
      </c>
      <c r="I213" s="278" t="s">
        <v>636</v>
      </c>
      <c r="J213" s="2" t="s">
        <v>540</v>
      </c>
      <c r="K213" s="2">
        <v>1.4E-5</v>
      </c>
      <c r="L213" s="274">
        <v>0</v>
      </c>
      <c r="M213" s="278" t="s">
        <v>636</v>
      </c>
      <c r="N213" s="2" t="s">
        <v>540</v>
      </c>
      <c r="O213" s="2">
        <v>1.2999999999999999E-5</v>
      </c>
      <c r="P213" s="274">
        <v>0</v>
      </c>
      <c r="Q213" s="278" t="s">
        <v>636</v>
      </c>
      <c r="R213" s="2" t="s">
        <v>540</v>
      </c>
      <c r="S213" s="2">
        <v>1.2999999999999999E-5</v>
      </c>
      <c r="T213" s="274">
        <v>0</v>
      </c>
    </row>
    <row r="214" spans="1:20" ht="39.950000000000003" customHeight="1" x14ac:dyDescent="0.25">
      <c r="A214" s="278" t="s">
        <v>110</v>
      </c>
      <c r="B214" s="4" t="s">
        <v>111</v>
      </c>
      <c r="C214" s="278" t="s">
        <v>87</v>
      </c>
      <c r="D214" s="278">
        <v>17036</v>
      </c>
      <c r="E214" s="278" t="s">
        <v>638</v>
      </c>
      <c r="F214" s="2">
        <v>1.6125</v>
      </c>
      <c r="G214" s="2">
        <v>1.6228070175438596</v>
      </c>
      <c r="H214" s="274">
        <v>2016</v>
      </c>
      <c r="I214" s="278" t="s">
        <v>639</v>
      </c>
      <c r="J214" s="2">
        <v>1.9</v>
      </c>
      <c r="K214" s="2">
        <v>1.5686274509803921</v>
      </c>
      <c r="L214" s="274">
        <v>2014</v>
      </c>
      <c r="M214" s="278" t="s">
        <v>639</v>
      </c>
      <c r="N214" s="2">
        <v>0.78651685393258419</v>
      </c>
      <c r="O214" s="2">
        <v>0.79054054054054057</v>
      </c>
      <c r="P214" s="274">
        <v>2021</v>
      </c>
      <c r="Q214" s="278" t="s">
        <v>639</v>
      </c>
      <c r="R214" s="2">
        <v>0.31627906976744191</v>
      </c>
      <c r="S214" s="2">
        <v>0.31659836065573771</v>
      </c>
      <c r="T214" s="274">
        <v>2023</v>
      </c>
    </row>
    <row r="215" spans="1:20" ht="39.950000000000003" customHeight="1" x14ac:dyDescent="0.25">
      <c r="A215" s="278" t="s">
        <v>114</v>
      </c>
      <c r="B215" s="4" t="s">
        <v>115</v>
      </c>
      <c r="C215" s="278" t="s">
        <v>87</v>
      </c>
      <c r="D215" s="278">
        <v>17036</v>
      </c>
      <c r="E215" s="278" t="s">
        <v>636</v>
      </c>
      <c r="F215" s="2" t="s">
        <v>540</v>
      </c>
      <c r="G215" s="2">
        <v>1.5E-5</v>
      </c>
      <c r="H215" s="274">
        <v>0</v>
      </c>
      <c r="I215" s="278" t="s">
        <v>636</v>
      </c>
      <c r="J215" s="2" t="s">
        <v>540</v>
      </c>
      <c r="K215" s="2">
        <v>1.8E-5</v>
      </c>
      <c r="L215" s="274">
        <v>0</v>
      </c>
      <c r="M215" s="278" t="s">
        <v>636</v>
      </c>
      <c r="N215" s="2" t="s">
        <v>540</v>
      </c>
      <c r="O215" s="2">
        <v>1.5999999999999999E-5</v>
      </c>
      <c r="P215" s="274">
        <v>0</v>
      </c>
      <c r="Q215" s="278" t="s">
        <v>636</v>
      </c>
      <c r="R215" s="2" t="s">
        <v>540</v>
      </c>
      <c r="S215" s="2">
        <v>1.5999999999999999E-5</v>
      </c>
      <c r="T215" s="274">
        <v>0</v>
      </c>
    </row>
    <row r="216" spans="1:20" ht="39.950000000000003" customHeight="1" x14ac:dyDescent="0.25">
      <c r="A216" s="3" t="s">
        <v>116</v>
      </c>
      <c r="B216" s="4" t="s">
        <v>117</v>
      </c>
      <c r="C216" s="278" t="s">
        <v>87</v>
      </c>
      <c r="D216" s="278">
        <v>17036</v>
      </c>
      <c r="E216" s="278" t="s">
        <v>636</v>
      </c>
      <c r="F216" s="2" t="s">
        <v>540</v>
      </c>
      <c r="G216" s="2">
        <v>1.5999999999999999E-5</v>
      </c>
      <c r="H216" s="274">
        <v>0</v>
      </c>
      <c r="I216" s="278" t="s">
        <v>636</v>
      </c>
      <c r="J216" s="2" t="s">
        <v>540</v>
      </c>
      <c r="K216" s="2">
        <v>1.9000000000000001E-5</v>
      </c>
      <c r="L216" s="274">
        <v>0</v>
      </c>
      <c r="M216" s="278" t="s">
        <v>636</v>
      </c>
      <c r="N216" s="2" t="s">
        <v>540</v>
      </c>
      <c r="O216" s="2">
        <v>1.7E-5</v>
      </c>
      <c r="P216" s="274">
        <v>0</v>
      </c>
      <c r="Q216" s="278" t="s">
        <v>636</v>
      </c>
      <c r="R216" s="2" t="s">
        <v>540</v>
      </c>
      <c r="S216" s="2">
        <v>1.7E-5</v>
      </c>
      <c r="T216" s="274">
        <v>0</v>
      </c>
    </row>
    <row r="217" spans="1:20" ht="39.950000000000003" customHeight="1" x14ac:dyDescent="0.25">
      <c r="A217" s="3" t="s">
        <v>118</v>
      </c>
      <c r="B217" s="4" t="s">
        <v>119</v>
      </c>
      <c r="C217" s="278" t="s">
        <v>87</v>
      </c>
      <c r="D217" s="278">
        <v>17036</v>
      </c>
      <c r="E217" s="278" t="s">
        <v>636</v>
      </c>
      <c r="F217" s="2" t="s">
        <v>540</v>
      </c>
      <c r="G217" s="2">
        <v>1.7E-5</v>
      </c>
      <c r="H217" s="274">
        <v>0</v>
      </c>
      <c r="I217" s="278" t="s">
        <v>636</v>
      </c>
      <c r="J217" s="2" t="s">
        <v>540</v>
      </c>
      <c r="K217" s="2">
        <v>2.0000000000000002E-5</v>
      </c>
      <c r="L217" s="274">
        <v>0</v>
      </c>
      <c r="M217" s="278" t="s">
        <v>636</v>
      </c>
      <c r="N217" s="2" t="s">
        <v>540</v>
      </c>
      <c r="O217" s="2">
        <v>1.8E-5</v>
      </c>
      <c r="P217" s="274">
        <v>0</v>
      </c>
      <c r="Q217" s="278" t="s">
        <v>636</v>
      </c>
      <c r="R217" s="2" t="s">
        <v>540</v>
      </c>
      <c r="S217" s="2">
        <v>1.8E-5</v>
      </c>
      <c r="T217" s="274">
        <v>0</v>
      </c>
    </row>
    <row r="218" spans="1:20" ht="39.950000000000003" customHeight="1" x14ac:dyDescent="0.25">
      <c r="A218" s="3" t="s">
        <v>742</v>
      </c>
      <c r="B218" s="4" t="s">
        <v>743</v>
      </c>
      <c r="C218" s="278" t="s">
        <v>87</v>
      </c>
      <c r="D218" s="278">
        <v>17036</v>
      </c>
      <c r="E218" s="278" t="s">
        <v>636</v>
      </c>
      <c r="F218" s="2" t="s">
        <v>540</v>
      </c>
      <c r="G218" s="2">
        <v>1.8E-5</v>
      </c>
      <c r="H218" s="274">
        <v>0</v>
      </c>
      <c r="I218" s="278" t="s">
        <v>636</v>
      </c>
      <c r="J218" s="2" t="s">
        <v>540</v>
      </c>
      <c r="K218" s="2">
        <v>2.5000000000000001E-5</v>
      </c>
      <c r="L218" s="274">
        <v>0</v>
      </c>
      <c r="M218" s="278" t="s">
        <v>636</v>
      </c>
      <c r="N218" s="2" t="s">
        <v>540</v>
      </c>
      <c r="O218" s="2">
        <v>2.0000000000000002E-5</v>
      </c>
      <c r="P218" s="274">
        <v>0</v>
      </c>
      <c r="Q218" s="278" t="s">
        <v>636</v>
      </c>
      <c r="R218" s="2" t="s">
        <v>540</v>
      </c>
      <c r="S218" s="2">
        <v>2.0000000000000002E-5</v>
      </c>
      <c r="T218" s="274">
        <v>0</v>
      </c>
    </row>
    <row r="219" spans="1:20" ht="39.950000000000003" customHeight="1" x14ac:dyDescent="0.25">
      <c r="A219" s="278" t="s">
        <v>137</v>
      </c>
      <c r="B219" s="4" t="s">
        <v>138</v>
      </c>
      <c r="C219" s="278" t="s">
        <v>87</v>
      </c>
      <c r="D219" s="278">
        <v>17036</v>
      </c>
      <c r="E219" s="278" t="s">
        <v>638</v>
      </c>
      <c r="F219" s="2">
        <v>1.4624999999999999</v>
      </c>
      <c r="G219" s="2">
        <v>1.4656488549618321</v>
      </c>
      <c r="H219" s="274">
        <v>2023</v>
      </c>
      <c r="I219" s="278" t="s">
        <v>636</v>
      </c>
      <c r="J219" s="2" t="s">
        <v>540</v>
      </c>
      <c r="K219" s="2">
        <v>3.1000000000000001E-5</v>
      </c>
      <c r="L219" s="274">
        <v>0</v>
      </c>
      <c r="M219" s="278" t="s">
        <v>636</v>
      </c>
      <c r="N219" s="2" t="s">
        <v>540</v>
      </c>
      <c r="O219" s="2">
        <v>2.5000000000000001E-5</v>
      </c>
      <c r="P219" s="274">
        <v>0</v>
      </c>
      <c r="Q219" s="278" t="s">
        <v>639</v>
      </c>
      <c r="R219" s="2">
        <v>0.28604651162790695</v>
      </c>
      <c r="S219" s="2">
        <v>0.28662420382165604</v>
      </c>
      <c r="T219" s="274">
        <v>2023</v>
      </c>
    </row>
    <row r="220" spans="1:20" ht="39.950000000000003" customHeight="1" x14ac:dyDescent="0.25">
      <c r="A220" s="278" t="s">
        <v>140</v>
      </c>
      <c r="B220" s="4" t="s">
        <v>141</v>
      </c>
      <c r="C220" s="278" t="s">
        <v>87</v>
      </c>
      <c r="D220" s="278">
        <v>17036</v>
      </c>
      <c r="E220" s="278" t="s">
        <v>636</v>
      </c>
      <c r="F220" s="2" t="s">
        <v>540</v>
      </c>
      <c r="G220" s="2">
        <v>2.1999999999999999E-5</v>
      </c>
      <c r="H220" s="274">
        <v>0</v>
      </c>
      <c r="I220" s="278" t="s">
        <v>636</v>
      </c>
      <c r="J220" s="2" t="s">
        <v>540</v>
      </c>
      <c r="K220" s="2">
        <v>3.3000000000000003E-5</v>
      </c>
      <c r="L220" s="274">
        <v>0</v>
      </c>
      <c r="M220" s="278" t="s">
        <v>636</v>
      </c>
      <c r="N220" s="2" t="s">
        <v>540</v>
      </c>
      <c r="O220" s="2">
        <v>2.5999999999999998E-5</v>
      </c>
      <c r="P220" s="274">
        <v>0</v>
      </c>
      <c r="Q220" s="278" t="s">
        <v>636</v>
      </c>
      <c r="R220" s="2" t="s">
        <v>540</v>
      </c>
      <c r="S220" s="2">
        <v>2.4000000000000001E-5</v>
      </c>
      <c r="T220" s="274">
        <v>0</v>
      </c>
    </row>
    <row r="221" spans="1:20" ht="39.950000000000003" customHeight="1" x14ac:dyDescent="0.25">
      <c r="A221" s="3" t="s">
        <v>149</v>
      </c>
      <c r="B221" s="4" t="s">
        <v>150</v>
      </c>
      <c r="C221" s="278" t="s">
        <v>87</v>
      </c>
      <c r="D221" s="278">
        <v>17036</v>
      </c>
      <c r="E221" s="278" t="s">
        <v>638</v>
      </c>
      <c r="F221" s="2">
        <v>1.7999999999999998</v>
      </c>
      <c r="G221" s="2">
        <v>1.8048289738430583</v>
      </c>
      <c r="H221" s="274">
        <v>2023</v>
      </c>
      <c r="I221" s="278" t="s">
        <v>636</v>
      </c>
      <c r="J221" s="2" t="s">
        <v>540</v>
      </c>
      <c r="K221" s="2">
        <v>3.8000000000000002E-5</v>
      </c>
      <c r="L221" s="274">
        <v>0</v>
      </c>
      <c r="M221" s="278" t="s">
        <v>639</v>
      </c>
      <c r="N221" s="2">
        <v>1.0449438202247192</v>
      </c>
      <c r="O221" s="2">
        <v>1.0545454545454545</v>
      </c>
      <c r="P221" s="274">
        <v>2014</v>
      </c>
      <c r="Q221" s="278" t="s">
        <v>639</v>
      </c>
      <c r="R221" s="2">
        <v>0.3046511627906977</v>
      </c>
      <c r="S221" s="2">
        <v>0.30551626591230552</v>
      </c>
      <c r="T221" s="274">
        <v>2023</v>
      </c>
    </row>
    <row r="222" spans="1:20" ht="39.950000000000003" customHeight="1" x14ac:dyDescent="0.25">
      <c r="A222" s="3" t="s">
        <v>585</v>
      </c>
      <c r="B222" s="4" t="s">
        <v>586</v>
      </c>
      <c r="C222" s="278" t="s">
        <v>87</v>
      </c>
      <c r="D222" s="278">
        <v>17036</v>
      </c>
      <c r="E222" s="278" t="s">
        <v>636</v>
      </c>
      <c r="F222" s="2" t="s">
        <v>540</v>
      </c>
      <c r="G222" s="2">
        <v>2.5000000000000001E-5</v>
      </c>
      <c r="H222" s="274">
        <v>0</v>
      </c>
      <c r="I222" s="278" t="s">
        <v>636</v>
      </c>
      <c r="J222" s="2" t="s">
        <v>540</v>
      </c>
      <c r="K222" s="2">
        <v>3.8999999999999999E-5</v>
      </c>
      <c r="L222" s="274">
        <v>0</v>
      </c>
      <c r="M222" s="278" t="s">
        <v>636</v>
      </c>
      <c r="N222" s="2" t="s">
        <v>540</v>
      </c>
      <c r="O222" s="2">
        <v>2.8E-5</v>
      </c>
      <c r="P222" s="274">
        <v>0</v>
      </c>
      <c r="Q222" s="278" t="s">
        <v>636</v>
      </c>
      <c r="R222" s="2" t="s">
        <v>540</v>
      </c>
      <c r="S222" s="2">
        <v>2.5999999999999998E-5</v>
      </c>
      <c r="T222" s="274">
        <v>0</v>
      </c>
    </row>
    <row r="223" spans="1:20" ht="39.950000000000003" customHeight="1" x14ac:dyDescent="0.25">
      <c r="A223" s="278" t="s">
        <v>152</v>
      </c>
      <c r="B223" s="4" t="s">
        <v>153</v>
      </c>
      <c r="C223" s="278" t="s">
        <v>87</v>
      </c>
      <c r="D223" s="278">
        <v>17036</v>
      </c>
      <c r="E223" s="278" t="s">
        <v>637</v>
      </c>
      <c r="F223" s="2">
        <v>0.87499999999999989</v>
      </c>
      <c r="G223" s="2">
        <v>0.88513513513513509</v>
      </c>
      <c r="H223" s="274">
        <v>2022</v>
      </c>
      <c r="I223" s="278" t="s">
        <v>636</v>
      </c>
      <c r="J223" s="2" t="s">
        <v>540</v>
      </c>
      <c r="K223" s="2">
        <v>4.0000000000000003E-5</v>
      </c>
      <c r="L223" s="274">
        <v>0</v>
      </c>
      <c r="M223" s="278" t="s">
        <v>636</v>
      </c>
      <c r="N223" s="2" t="s">
        <v>540</v>
      </c>
      <c r="O223" s="2">
        <v>2.9E-5</v>
      </c>
      <c r="P223" s="274">
        <v>0</v>
      </c>
      <c r="Q223" s="278" t="s">
        <v>636</v>
      </c>
      <c r="R223" s="2" t="s">
        <v>540</v>
      </c>
      <c r="S223" s="2">
        <v>2.6999999999999999E-5</v>
      </c>
      <c r="T223" s="274">
        <v>0</v>
      </c>
    </row>
    <row r="224" spans="1:20" ht="39.950000000000003" customHeight="1" x14ac:dyDescent="0.25">
      <c r="A224" s="278" t="s">
        <v>160</v>
      </c>
      <c r="B224" s="4" t="s">
        <v>161</v>
      </c>
      <c r="C224" s="278" t="s">
        <v>87</v>
      </c>
      <c r="D224" s="278">
        <v>17036</v>
      </c>
      <c r="E224" s="278" t="s">
        <v>637</v>
      </c>
      <c r="F224" s="2">
        <v>1.01</v>
      </c>
      <c r="G224" s="2">
        <v>1.0098039215686274</v>
      </c>
      <c r="H224" s="274">
        <v>2024</v>
      </c>
      <c r="I224" s="278" t="s">
        <v>636</v>
      </c>
      <c r="J224" s="2" t="s">
        <v>540</v>
      </c>
      <c r="K224" s="2">
        <v>4.3000000000000002E-5</v>
      </c>
      <c r="L224" s="274">
        <v>0</v>
      </c>
      <c r="M224" s="278" t="s">
        <v>636</v>
      </c>
      <c r="N224" s="2" t="s">
        <v>540</v>
      </c>
      <c r="O224" s="2">
        <v>3.1999999999999999E-5</v>
      </c>
      <c r="P224" s="274">
        <v>0</v>
      </c>
      <c r="Q224" s="278" t="s">
        <v>636</v>
      </c>
      <c r="R224" s="2" t="s">
        <v>540</v>
      </c>
      <c r="S224" s="2">
        <v>2.9E-5</v>
      </c>
      <c r="T224" s="274">
        <v>0</v>
      </c>
    </row>
    <row r="225" spans="1:20" ht="39.950000000000003" customHeight="1" x14ac:dyDescent="0.25">
      <c r="A225" s="3" t="s">
        <v>591</v>
      </c>
      <c r="B225" s="4" t="s">
        <v>592</v>
      </c>
      <c r="C225" s="278" t="s">
        <v>87</v>
      </c>
      <c r="D225" s="278">
        <v>17036</v>
      </c>
      <c r="E225" s="278" t="s">
        <v>637</v>
      </c>
      <c r="F225" s="2">
        <v>1.18</v>
      </c>
      <c r="G225" s="2">
        <v>1.180327868852459</v>
      </c>
      <c r="H225" s="274">
        <v>2024</v>
      </c>
      <c r="I225" s="278" t="s">
        <v>636</v>
      </c>
      <c r="J225" s="2" t="s">
        <v>540</v>
      </c>
      <c r="K225" s="2">
        <v>5.1999999999999997E-5</v>
      </c>
      <c r="L225" s="274">
        <v>0</v>
      </c>
      <c r="M225" s="278" t="s">
        <v>640</v>
      </c>
      <c r="N225" s="2">
        <v>0.62921348314606751</v>
      </c>
      <c r="O225" s="2">
        <v>0.6386554621848739</v>
      </c>
      <c r="P225" s="274">
        <v>2023</v>
      </c>
      <c r="Q225" s="278" t="s">
        <v>636</v>
      </c>
      <c r="R225" s="2" t="s">
        <v>540</v>
      </c>
      <c r="S225" s="2">
        <v>3.6000000000000001E-5</v>
      </c>
      <c r="T225" s="274">
        <v>0</v>
      </c>
    </row>
    <row r="226" spans="1:20" ht="39.950000000000003" customHeight="1" x14ac:dyDescent="0.25">
      <c r="A226" s="278" t="s">
        <v>176</v>
      </c>
      <c r="B226" s="4" t="s">
        <v>177</v>
      </c>
      <c r="C226" s="278" t="s">
        <v>87</v>
      </c>
      <c r="D226" s="278">
        <v>17036</v>
      </c>
      <c r="E226" s="278" t="s">
        <v>638</v>
      </c>
      <c r="F226" s="2">
        <v>1.8374999999999999</v>
      </c>
      <c r="G226" s="2">
        <v>1.8464912280701755</v>
      </c>
      <c r="H226" s="274">
        <v>2023</v>
      </c>
      <c r="I226" s="278" t="s">
        <v>636</v>
      </c>
      <c r="J226" s="2" t="s">
        <v>540</v>
      </c>
      <c r="K226" s="2">
        <v>5.3000000000000001E-5</v>
      </c>
      <c r="L226" s="274">
        <v>0</v>
      </c>
      <c r="M226" s="278" t="s">
        <v>639</v>
      </c>
      <c r="N226" s="2">
        <v>0.96629213483146059</v>
      </c>
      <c r="O226" s="2">
        <v>0.96913580246913578</v>
      </c>
      <c r="P226" s="274">
        <v>2023</v>
      </c>
      <c r="Q226" s="278" t="s">
        <v>639</v>
      </c>
      <c r="R226" s="2">
        <v>0.3046511627906977</v>
      </c>
      <c r="S226" s="2">
        <v>0.30599815063561947</v>
      </c>
      <c r="T226" s="274">
        <v>2023</v>
      </c>
    </row>
    <row r="227" spans="1:20" ht="39.950000000000003" customHeight="1" x14ac:dyDescent="0.25">
      <c r="A227" s="3" t="s">
        <v>744</v>
      </c>
      <c r="B227" s="4" t="s">
        <v>745</v>
      </c>
      <c r="C227" s="278" t="s">
        <v>87</v>
      </c>
      <c r="D227" s="278">
        <v>17036</v>
      </c>
      <c r="E227" s="278" t="s">
        <v>637</v>
      </c>
      <c r="F227" s="2">
        <v>0.64900000000000002</v>
      </c>
      <c r="G227" s="2">
        <v>0.64925373134328357</v>
      </c>
      <c r="H227" s="274">
        <v>2024</v>
      </c>
      <c r="I227" s="278" t="s">
        <v>636</v>
      </c>
      <c r="J227" s="2" t="s">
        <v>540</v>
      </c>
      <c r="K227" s="2">
        <v>6.3E-5</v>
      </c>
      <c r="L227" s="274">
        <v>0</v>
      </c>
      <c r="M227" s="278" t="s">
        <v>636</v>
      </c>
      <c r="N227" s="2" t="s">
        <v>540</v>
      </c>
      <c r="O227" s="2">
        <v>4.0000000000000003E-5</v>
      </c>
      <c r="P227" s="274">
        <v>0</v>
      </c>
      <c r="Q227" s="278" t="s">
        <v>636</v>
      </c>
      <c r="R227" s="2" t="s">
        <v>540</v>
      </c>
      <c r="S227" s="2">
        <v>4.1999999999999998E-5</v>
      </c>
      <c r="T227" s="274">
        <v>0</v>
      </c>
    </row>
    <row r="228" spans="1:20" ht="39.950000000000003" customHeight="1" x14ac:dyDescent="0.25">
      <c r="A228" s="3" t="s">
        <v>203</v>
      </c>
      <c r="B228" s="4" t="s">
        <v>204</v>
      </c>
      <c r="C228" s="278" t="s">
        <v>87</v>
      </c>
      <c r="D228" s="278">
        <v>17036</v>
      </c>
      <c r="E228" s="278" t="s">
        <v>643</v>
      </c>
      <c r="F228" s="2">
        <v>17.3</v>
      </c>
      <c r="G228" s="2">
        <v>17.307692307692307</v>
      </c>
      <c r="H228" s="274">
        <v>2019</v>
      </c>
      <c r="I228" s="278" t="s">
        <v>643</v>
      </c>
      <c r="J228" s="2">
        <v>6.97</v>
      </c>
      <c r="K228" s="2">
        <v>6.9770114942528734</v>
      </c>
      <c r="L228" s="274">
        <v>2022</v>
      </c>
      <c r="M228" s="278" t="s">
        <v>641</v>
      </c>
      <c r="N228" s="2">
        <v>5.65</v>
      </c>
      <c r="O228" s="2">
        <v>5.7301587301587302</v>
      </c>
      <c r="P228" s="274">
        <v>2023</v>
      </c>
      <c r="Q228" s="278" t="s">
        <v>644</v>
      </c>
      <c r="R228" s="2">
        <v>0.59299999999999997</v>
      </c>
      <c r="S228" s="2">
        <v>0.59310344827586214</v>
      </c>
      <c r="T228" s="274">
        <v>2023</v>
      </c>
    </row>
    <row r="229" spans="1:20" ht="39.950000000000003" customHeight="1" x14ac:dyDescent="0.25">
      <c r="A229" s="3" t="s">
        <v>207</v>
      </c>
      <c r="B229" s="4" t="s">
        <v>208</v>
      </c>
      <c r="C229" s="278" t="s">
        <v>87</v>
      </c>
      <c r="D229" s="278">
        <v>17036</v>
      </c>
      <c r="E229" s="278" t="s">
        <v>638</v>
      </c>
      <c r="F229" s="2">
        <v>1.3875</v>
      </c>
      <c r="G229" s="2">
        <v>1.3904761904761904</v>
      </c>
      <c r="H229" s="274">
        <v>2023</v>
      </c>
      <c r="I229" s="278" t="s">
        <v>636</v>
      </c>
      <c r="J229" s="2" t="s">
        <v>540</v>
      </c>
      <c r="K229" s="2">
        <v>6.9999999999999994E-5</v>
      </c>
      <c r="L229" s="274">
        <v>0</v>
      </c>
      <c r="M229" s="278" t="s">
        <v>640</v>
      </c>
      <c r="N229" s="2">
        <v>0.75280898876404501</v>
      </c>
      <c r="O229" s="2">
        <v>0.7589285714285714</v>
      </c>
      <c r="P229" s="274">
        <v>2022</v>
      </c>
      <c r="Q229" s="278" t="s">
        <v>636</v>
      </c>
      <c r="R229" s="2" t="s">
        <v>540</v>
      </c>
      <c r="S229" s="2">
        <v>4.8999999999999998E-5</v>
      </c>
      <c r="T229" s="274">
        <v>0</v>
      </c>
    </row>
    <row r="230" spans="1:20" ht="39.950000000000003" customHeight="1" x14ac:dyDescent="0.25">
      <c r="A230" s="3" t="s">
        <v>209</v>
      </c>
      <c r="B230" s="4" t="s">
        <v>210</v>
      </c>
      <c r="C230" s="278" t="s">
        <v>87</v>
      </c>
      <c r="D230" s="278">
        <v>17036</v>
      </c>
      <c r="E230" s="278" t="s">
        <v>636</v>
      </c>
      <c r="F230" s="2" t="s">
        <v>540</v>
      </c>
      <c r="G230" s="2">
        <v>3.8000000000000002E-5</v>
      </c>
      <c r="H230" s="274">
        <v>0</v>
      </c>
      <c r="I230" s="278" t="s">
        <v>636</v>
      </c>
      <c r="J230" s="2" t="s">
        <v>540</v>
      </c>
      <c r="K230" s="2">
        <v>7.1000000000000005E-5</v>
      </c>
      <c r="L230" s="274">
        <v>0</v>
      </c>
      <c r="M230" s="278" t="s">
        <v>636</v>
      </c>
      <c r="N230" s="2" t="s">
        <v>540</v>
      </c>
      <c r="O230" s="2">
        <v>4.3000000000000002E-5</v>
      </c>
      <c r="P230" s="274">
        <v>0</v>
      </c>
      <c r="Q230" s="278" t="s">
        <v>636</v>
      </c>
      <c r="R230" s="2" t="s">
        <v>540</v>
      </c>
      <c r="S230" s="2">
        <v>5.0000000000000002E-5</v>
      </c>
      <c r="T230" s="274">
        <v>0</v>
      </c>
    </row>
    <row r="231" spans="1:20" ht="39.950000000000003" customHeight="1" x14ac:dyDescent="0.25">
      <c r="A231" s="3" t="s">
        <v>217</v>
      </c>
      <c r="B231" s="4" t="s">
        <v>218</v>
      </c>
      <c r="C231" s="278" t="s">
        <v>87</v>
      </c>
      <c r="D231" s="278">
        <v>17036</v>
      </c>
      <c r="E231" s="278" t="s">
        <v>638</v>
      </c>
      <c r="F231" s="2">
        <v>1.7624999999999997</v>
      </c>
      <c r="G231" s="2">
        <v>1.7732558139534884</v>
      </c>
      <c r="H231" s="274">
        <v>2023</v>
      </c>
      <c r="I231" s="278" t="s">
        <v>639</v>
      </c>
      <c r="J231" s="2">
        <v>1.5499999999999998</v>
      </c>
      <c r="K231" s="2">
        <v>1.5512820512820513</v>
      </c>
      <c r="L231" s="274">
        <v>2022</v>
      </c>
      <c r="M231" s="278" t="s">
        <v>640</v>
      </c>
      <c r="N231" s="2">
        <v>0.76404494382022481</v>
      </c>
      <c r="O231" s="2">
        <v>0.77083333333333337</v>
      </c>
      <c r="P231" s="274">
        <v>2021</v>
      </c>
      <c r="Q231" s="278" t="s">
        <v>640</v>
      </c>
      <c r="R231" s="2">
        <v>0.19534883720930235</v>
      </c>
      <c r="S231" s="2">
        <v>0.19600000000000001</v>
      </c>
      <c r="T231" s="274">
        <v>2023</v>
      </c>
    </row>
    <row r="232" spans="1:20" ht="39.950000000000003" customHeight="1" x14ac:dyDescent="0.25">
      <c r="A232" s="3" t="s">
        <v>746</v>
      </c>
      <c r="B232" s="4" t="s">
        <v>747</v>
      </c>
      <c r="C232" s="278" t="s">
        <v>87</v>
      </c>
      <c r="D232" s="278">
        <v>17036</v>
      </c>
      <c r="E232" s="278" t="s">
        <v>636</v>
      </c>
      <c r="F232" s="2" t="s">
        <v>540</v>
      </c>
      <c r="G232" s="2">
        <v>4.8999999999999998E-5</v>
      </c>
      <c r="H232" s="274">
        <v>0</v>
      </c>
      <c r="I232" s="278" t="s">
        <v>636</v>
      </c>
      <c r="J232" s="2" t="s">
        <v>540</v>
      </c>
      <c r="K232" s="2">
        <v>9.8999999999999994E-5</v>
      </c>
      <c r="L232" s="274">
        <v>0</v>
      </c>
      <c r="M232" s="278" t="s">
        <v>636</v>
      </c>
      <c r="N232" s="2" t="s">
        <v>540</v>
      </c>
      <c r="O232" s="2">
        <v>5.8E-5</v>
      </c>
      <c r="P232" s="274">
        <v>0</v>
      </c>
      <c r="Q232" s="278" t="s">
        <v>636</v>
      </c>
      <c r="R232" s="2" t="s">
        <v>540</v>
      </c>
      <c r="S232" s="2">
        <v>6.9999999999999994E-5</v>
      </c>
      <c r="T232" s="274">
        <v>0</v>
      </c>
    </row>
    <row r="233" spans="1:20" ht="39.950000000000003" customHeight="1" x14ac:dyDescent="0.25">
      <c r="A233" s="3" t="s">
        <v>604</v>
      </c>
      <c r="B233" s="4" t="s">
        <v>605</v>
      </c>
      <c r="C233" s="278" t="s">
        <v>87</v>
      </c>
      <c r="D233" s="278">
        <v>17036</v>
      </c>
      <c r="E233" s="278" t="s">
        <v>636</v>
      </c>
      <c r="F233" s="2" t="s">
        <v>540</v>
      </c>
      <c r="G233" s="2">
        <v>5.5999999999999999E-5</v>
      </c>
      <c r="H233" s="274">
        <v>0</v>
      </c>
      <c r="I233" s="278" t="s">
        <v>636</v>
      </c>
      <c r="J233" s="2" t="s">
        <v>540</v>
      </c>
      <c r="K233" s="2">
        <v>1.08E-4</v>
      </c>
      <c r="L233" s="274">
        <v>0</v>
      </c>
      <c r="M233" s="278" t="s">
        <v>636</v>
      </c>
      <c r="N233" s="2" t="s">
        <v>540</v>
      </c>
      <c r="O233" s="2">
        <v>6.4999999999999994E-5</v>
      </c>
      <c r="P233" s="274">
        <v>0</v>
      </c>
      <c r="Q233" s="278" t="s">
        <v>636</v>
      </c>
      <c r="R233" s="2" t="s">
        <v>540</v>
      </c>
      <c r="S233" s="2">
        <v>7.7999999999999999E-5</v>
      </c>
      <c r="T233" s="274">
        <v>0</v>
      </c>
    </row>
    <row r="234" spans="1:20" ht="39.950000000000003" customHeight="1" x14ac:dyDescent="0.25">
      <c r="A234" s="3" t="s">
        <v>290</v>
      </c>
      <c r="B234" s="4" t="s">
        <v>291</v>
      </c>
      <c r="C234" s="278" t="s">
        <v>87</v>
      </c>
      <c r="D234" s="278">
        <v>17036</v>
      </c>
      <c r="E234" s="278" t="s">
        <v>638</v>
      </c>
      <c r="F234" s="2">
        <v>2.2374999999999998</v>
      </c>
      <c r="G234" s="2">
        <v>2.2457142857142856</v>
      </c>
      <c r="H234" s="274">
        <v>2023</v>
      </c>
      <c r="I234" s="278" t="s">
        <v>636</v>
      </c>
      <c r="J234" s="2" t="s">
        <v>540</v>
      </c>
      <c r="K234" s="2">
        <v>1.21E-4</v>
      </c>
      <c r="L234" s="274">
        <v>0</v>
      </c>
      <c r="M234" s="278" t="s">
        <v>639</v>
      </c>
      <c r="N234" s="2">
        <v>1.4831460674157304</v>
      </c>
      <c r="O234" s="2">
        <v>1.4887640449438202</v>
      </c>
      <c r="P234" s="274">
        <v>2023</v>
      </c>
      <c r="Q234" s="278" t="s">
        <v>642</v>
      </c>
      <c r="R234" s="2">
        <v>0.42325581395348838</v>
      </c>
      <c r="S234" s="2">
        <v>0.42339832869080779</v>
      </c>
      <c r="T234" s="274">
        <v>2023</v>
      </c>
    </row>
    <row r="235" spans="1:20" ht="39.950000000000003" customHeight="1" x14ac:dyDescent="0.25">
      <c r="A235" s="3" t="s">
        <v>790</v>
      </c>
      <c r="B235" s="4" t="s">
        <v>804</v>
      </c>
      <c r="C235" s="278" t="s">
        <v>87</v>
      </c>
      <c r="D235" s="278">
        <v>17036</v>
      </c>
      <c r="E235" s="278" t="s">
        <v>638</v>
      </c>
      <c r="F235" s="2">
        <v>2.1749999999999998</v>
      </c>
      <c r="G235" s="2">
        <v>2.1746031746031744</v>
      </c>
      <c r="H235" s="274">
        <v>2024</v>
      </c>
      <c r="I235" s="278" t="s">
        <v>636</v>
      </c>
      <c r="J235" s="2" t="s">
        <v>540</v>
      </c>
      <c r="K235" s="2">
        <v>1.8099999999999999E-5</v>
      </c>
      <c r="L235" s="274">
        <v>0</v>
      </c>
      <c r="M235" s="278" t="s">
        <v>640</v>
      </c>
      <c r="N235" s="2">
        <v>0.68200000000000005</v>
      </c>
      <c r="O235" s="2">
        <v>0.68217054263565891</v>
      </c>
      <c r="P235" s="274">
        <v>2024</v>
      </c>
      <c r="Q235" s="278" t="s">
        <v>636</v>
      </c>
      <c r="R235" s="2" t="s">
        <v>540</v>
      </c>
      <c r="S235" s="2">
        <v>6.9999999999999999E-6</v>
      </c>
      <c r="T235" s="274">
        <v>0</v>
      </c>
    </row>
    <row r="236" spans="1:20" ht="39.950000000000003" customHeight="1" x14ac:dyDescent="0.25">
      <c r="A236" s="3" t="s">
        <v>324</v>
      </c>
      <c r="B236" s="4" t="s">
        <v>325</v>
      </c>
      <c r="C236" s="278" t="s">
        <v>87</v>
      </c>
      <c r="D236" s="278">
        <v>17036</v>
      </c>
      <c r="E236" s="278" t="s">
        <v>637</v>
      </c>
      <c r="F236" s="2">
        <v>1.1125</v>
      </c>
      <c r="G236" s="2">
        <v>1.1178343949044587</v>
      </c>
      <c r="H236" s="274">
        <v>2022</v>
      </c>
      <c r="I236" s="278" t="s">
        <v>636</v>
      </c>
      <c r="J236" s="2" t="s">
        <v>540</v>
      </c>
      <c r="K236" s="2">
        <v>1.3999999999999999E-4</v>
      </c>
      <c r="L236" s="274">
        <v>0</v>
      </c>
      <c r="M236" s="278" t="s">
        <v>640</v>
      </c>
      <c r="N236" s="2">
        <v>0.6629213483146067</v>
      </c>
      <c r="O236" s="2">
        <v>0.6633663366336634</v>
      </c>
      <c r="P236" s="274">
        <v>2023</v>
      </c>
      <c r="Q236" s="278" t="s">
        <v>640</v>
      </c>
      <c r="R236" s="2">
        <v>0.21162790697674419</v>
      </c>
      <c r="S236" s="2">
        <v>0.21167883211678831</v>
      </c>
      <c r="T236" s="274">
        <v>2023</v>
      </c>
    </row>
    <row r="237" spans="1:20" ht="39.950000000000003" customHeight="1" x14ac:dyDescent="0.25">
      <c r="A237" s="278" t="s">
        <v>21</v>
      </c>
      <c r="B237" s="4" t="s">
        <v>328</v>
      </c>
      <c r="C237" s="278" t="s">
        <v>87</v>
      </c>
      <c r="D237" s="278">
        <v>17036</v>
      </c>
      <c r="E237" s="278" t="s">
        <v>639</v>
      </c>
      <c r="F237" s="2">
        <v>3.9624999999999999</v>
      </c>
      <c r="G237" s="2">
        <v>3.9692737430167599</v>
      </c>
      <c r="H237" s="274">
        <v>2023</v>
      </c>
      <c r="I237" s="278" t="s">
        <v>639</v>
      </c>
      <c r="J237" s="2">
        <v>2.9624999999999999</v>
      </c>
      <c r="K237" s="2">
        <v>2.9703703703703703</v>
      </c>
      <c r="L237" s="274">
        <v>2023</v>
      </c>
      <c r="M237" s="278" t="s">
        <v>639</v>
      </c>
      <c r="N237" s="2">
        <v>1.101123595505618</v>
      </c>
      <c r="O237" s="2">
        <v>1.1046511627906976</v>
      </c>
      <c r="P237" s="274">
        <v>2023</v>
      </c>
      <c r="Q237" s="278" t="s">
        <v>639</v>
      </c>
      <c r="R237" s="2">
        <v>0.33837209302325577</v>
      </c>
      <c r="S237" s="2">
        <v>0.3392857142857143</v>
      </c>
      <c r="T237" s="274">
        <v>2016</v>
      </c>
    </row>
    <row r="238" spans="1:20" ht="39.950000000000003" customHeight="1" x14ac:dyDescent="0.25">
      <c r="A238" s="3" t="s">
        <v>341</v>
      </c>
      <c r="B238" s="4" t="s">
        <v>342</v>
      </c>
      <c r="C238" s="278" t="s">
        <v>87</v>
      </c>
      <c r="D238" s="278">
        <v>17036</v>
      </c>
      <c r="E238" s="278" t="s">
        <v>636</v>
      </c>
      <c r="F238" s="2" t="s">
        <v>540</v>
      </c>
      <c r="G238" s="2">
        <v>7.2999999999999999E-5</v>
      </c>
      <c r="H238" s="274">
        <v>0</v>
      </c>
      <c r="I238" s="278" t="s">
        <v>636</v>
      </c>
      <c r="J238" s="2" t="s">
        <v>540</v>
      </c>
      <c r="K238" s="2">
        <v>1.4999999999999999E-4</v>
      </c>
      <c r="L238" s="274">
        <v>0</v>
      </c>
      <c r="M238" s="278" t="s">
        <v>639</v>
      </c>
      <c r="N238" s="2">
        <v>1.101123595505618</v>
      </c>
      <c r="O238" s="2">
        <v>1.1065088757396451</v>
      </c>
      <c r="P238" s="274">
        <v>2018</v>
      </c>
      <c r="Q238" s="278" t="s">
        <v>642</v>
      </c>
      <c r="R238" s="2">
        <v>0.39302325581395353</v>
      </c>
      <c r="S238" s="2">
        <v>0.39361702127659576</v>
      </c>
      <c r="T238" s="274">
        <v>2021</v>
      </c>
    </row>
    <row r="239" spans="1:20" ht="39.950000000000003" customHeight="1" x14ac:dyDescent="0.25">
      <c r="A239" s="3" t="s">
        <v>748</v>
      </c>
      <c r="B239" s="4" t="s">
        <v>749</v>
      </c>
      <c r="C239" s="278" t="s">
        <v>87</v>
      </c>
      <c r="D239" s="278">
        <v>17036</v>
      </c>
      <c r="E239" s="278" t="s">
        <v>636</v>
      </c>
      <c r="F239" s="2" t="s">
        <v>540</v>
      </c>
      <c r="G239" s="2">
        <v>7.3999999999999996E-5</v>
      </c>
      <c r="H239" s="274">
        <v>0</v>
      </c>
      <c r="I239" s="278" t="s">
        <v>636</v>
      </c>
      <c r="J239" s="2" t="s">
        <v>540</v>
      </c>
      <c r="K239" s="2">
        <v>1.5200000000000001E-4</v>
      </c>
      <c r="L239" s="274">
        <v>0</v>
      </c>
      <c r="M239" s="278" t="s">
        <v>636</v>
      </c>
      <c r="N239" s="2" t="s">
        <v>540</v>
      </c>
      <c r="O239" s="2">
        <v>9.0000000000000006E-5</v>
      </c>
      <c r="P239" s="274">
        <v>0</v>
      </c>
      <c r="Q239" s="278" t="s">
        <v>636</v>
      </c>
      <c r="R239" s="2" t="s">
        <v>540</v>
      </c>
      <c r="S239" s="2">
        <v>1.1E-4</v>
      </c>
      <c r="T239" s="274">
        <v>0</v>
      </c>
    </row>
    <row r="240" spans="1:20" ht="39.950000000000003" customHeight="1" x14ac:dyDescent="0.25">
      <c r="A240" s="3" t="s">
        <v>347</v>
      </c>
      <c r="B240" s="4" t="s">
        <v>348</v>
      </c>
      <c r="C240" s="278" t="s">
        <v>87</v>
      </c>
      <c r="D240" s="278">
        <v>17036</v>
      </c>
      <c r="E240" s="278" t="s">
        <v>639</v>
      </c>
      <c r="F240" s="2">
        <v>4.3249999999999993</v>
      </c>
      <c r="G240" s="2">
        <v>4.3307692307692305</v>
      </c>
      <c r="H240" s="274">
        <v>2023</v>
      </c>
      <c r="I240" s="278" t="s">
        <v>639</v>
      </c>
      <c r="J240" s="2">
        <v>2.5749999999999997</v>
      </c>
      <c r="K240" s="2">
        <v>2.5777777777777779</v>
      </c>
      <c r="L240" s="274">
        <v>2023</v>
      </c>
      <c r="M240" s="278" t="s">
        <v>642</v>
      </c>
      <c r="N240" s="2">
        <v>2.0786516853932584</v>
      </c>
      <c r="O240" s="2">
        <v>2.0877192982456139</v>
      </c>
      <c r="P240" s="274">
        <v>2020</v>
      </c>
      <c r="Q240" s="278" t="s">
        <v>642</v>
      </c>
      <c r="R240" s="2">
        <v>0.42441860465116277</v>
      </c>
      <c r="S240" s="2">
        <v>0.42452830188679247</v>
      </c>
      <c r="T240" s="274">
        <v>2016</v>
      </c>
    </row>
    <row r="241" spans="1:20" ht="39.950000000000003" customHeight="1" x14ac:dyDescent="0.25">
      <c r="A241" s="3" t="s">
        <v>353</v>
      </c>
      <c r="B241" s="4" t="s">
        <v>354</v>
      </c>
      <c r="C241" s="278" t="s">
        <v>87</v>
      </c>
      <c r="D241" s="278">
        <v>17036</v>
      </c>
      <c r="E241" s="278" t="s">
        <v>637</v>
      </c>
      <c r="F241" s="2">
        <v>0.9375</v>
      </c>
      <c r="G241" s="2">
        <v>0.94324853228962813</v>
      </c>
      <c r="H241" s="274">
        <v>2023</v>
      </c>
      <c r="I241" s="278" t="s">
        <v>636</v>
      </c>
      <c r="J241" s="2" t="s">
        <v>540</v>
      </c>
      <c r="K241" s="2">
        <v>1.5699999999999999E-4</v>
      </c>
      <c r="L241" s="274">
        <v>0</v>
      </c>
      <c r="M241" s="278" t="s">
        <v>640</v>
      </c>
      <c r="N241" s="2">
        <v>0.64044943820224709</v>
      </c>
      <c r="O241" s="2">
        <v>0.64102564102564108</v>
      </c>
      <c r="P241" s="274">
        <v>2023</v>
      </c>
      <c r="Q241" s="278" t="s">
        <v>640</v>
      </c>
      <c r="R241" s="2">
        <v>0.17093023255813952</v>
      </c>
      <c r="S241" s="2">
        <v>0.171875</v>
      </c>
      <c r="T241" s="274">
        <v>2023</v>
      </c>
    </row>
    <row r="242" spans="1:20" ht="39.950000000000003" customHeight="1" x14ac:dyDescent="0.25">
      <c r="A242" s="3" t="s">
        <v>624</v>
      </c>
      <c r="B242" s="4" t="s">
        <v>625</v>
      </c>
      <c r="C242" s="278" t="s">
        <v>87</v>
      </c>
      <c r="D242" s="278">
        <v>17036</v>
      </c>
      <c r="E242" s="278" t="s">
        <v>637</v>
      </c>
      <c r="F242" s="2">
        <v>1.1874999999999998</v>
      </c>
      <c r="G242" s="2">
        <v>1.1993243243243243</v>
      </c>
      <c r="H242" s="274">
        <v>2023</v>
      </c>
      <c r="I242" s="278" t="s">
        <v>636</v>
      </c>
      <c r="J242" s="2" t="s">
        <v>540</v>
      </c>
      <c r="K242" s="2">
        <v>1.65E-4</v>
      </c>
      <c r="L242" s="274">
        <v>0</v>
      </c>
      <c r="M242" s="278" t="s">
        <v>636</v>
      </c>
      <c r="N242" s="2" t="s">
        <v>540</v>
      </c>
      <c r="O242" s="2">
        <v>9.7999999999999997E-5</v>
      </c>
      <c r="P242" s="274">
        <v>0</v>
      </c>
      <c r="Q242" s="278" t="s">
        <v>636</v>
      </c>
      <c r="R242" s="2" t="s">
        <v>540</v>
      </c>
      <c r="S242" s="2">
        <v>1.21E-4</v>
      </c>
      <c r="T242" s="274">
        <v>0</v>
      </c>
    </row>
    <row r="243" spans="1:20" ht="39.950000000000003" customHeight="1" x14ac:dyDescent="0.25">
      <c r="A243" s="278" t="s">
        <v>626</v>
      </c>
      <c r="B243" s="4" t="s">
        <v>627</v>
      </c>
      <c r="C243" s="278" t="s">
        <v>87</v>
      </c>
      <c r="D243" s="278">
        <v>17036</v>
      </c>
      <c r="E243" s="278" t="s">
        <v>636</v>
      </c>
      <c r="F243" s="2" t="s">
        <v>540</v>
      </c>
      <c r="G243" s="2">
        <v>8.2000000000000001E-5</v>
      </c>
      <c r="H243" s="274">
        <v>0</v>
      </c>
      <c r="I243" s="278" t="s">
        <v>636</v>
      </c>
      <c r="J243" s="2" t="s">
        <v>540</v>
      </c>
      <c r="K243" s="2">
        <v>1.6899999999999999E-4</v>
      </c>
      <c r="L243" s="274">
        <v>0</v>
      </c>
      <c r="M243" s="278" t="s">
        <v>636</v>
      </c>
      <c r="N243" s="2" t="s">
        <v>540</v>
      </c>
      <c r="O243" s="2">
        <v>1.01E-4</v>
      </c>
      <c r="P243" s="274">
        <v>0</v>
      </c>
      <c r="Q243" s="278" t="s">
        <v>636</v>
      </c>
      <c r="R243" s="2" t="s">
        <v>540</v>
      </c>
      <c r="S243" s="2">
        <v>1.2400000000000001E-4</v>
      </c>
      <c r="T243" s="274">
        <v>0</v>
      </c>
    </row>
    <row r="244" spans="1:20" ht="39.950000000000003" customHeight="1" x14ac:dyDescent="0.25">
      <c r="A244" s="3" t="s">
        <v>384</v>
      </c>
      <c r="B244" s="4" t="s">
        <v>385</v>
      </c>
      <c r="C244" s="278" t="s">
        <v>87</v>
      </c>
      <c r="D244" s="278">
        <v>17036</v>
      </c>
      <c r="E244" s="278" t="s">
        <v>639</v>
      </c>
      <c r="F244" s="2">
        <v>3.7124999999999999</v>
      </c>
      <c r="G244" s="2">
        <v>3.7214285714285715</v>
      </c>
      <c r="H244" s="274">
        <v>2023</v>
      </c>
      <c r="I244" s="278" t="s">
        <v>642</v>
      </c>
      <c r="J244" s="2">
        <v>2.9999999999999996</v>
      </c>
      <c r="K244" s="2">
        <v>3.0114503816793894</v>
      </c>
      <c r="L244" s="274">
        <v>2023</v>
      </c>
      <c r="M244" s="278" t="s">
        <v>639</v>
      </c>
      <c r="N244" s="2">
        <v>1.4606741573033708</v>
      </c>
      <c r="O244" s="2">
        <v>1.4612068965517242</v>
      </c>
      <c r="P244" s="274">
        <v>2023</v>
      </c>
      <c r="Q244" s="278" t="s">
        <v>642</v>
      </c>
      <c r="R244" s="2">
        <v>0.29651162790697677</v>
      </c>
      <c r="S244" s="2">
        <v>0.29729729729729731</v>
      </c>
      <c r="T244" s="274">
        <v>2013</v>
      </c>
    </row>
    <row r="245" spans="1:20" ht="39.950000000000003" customHeight="1" x14ac:dyDescent="0.25">
      <c r="A245" s="3" t="s">
        <v>750</v>
      </c>
      <c r="B245" s="4" t="s">
        <v>751</v>
      </c>
      <c r="C245" s="278" t="s">
        <v>87</v>
      </c>
      <c r="D245" s="278">
        <v>17036</v>
      </c>
      <c r="E245" s="278" t="s">
        <v>636</v>
      </c>
      <c r="F245" s="2" t="s">
        <v>540</v>
      </c>
      <c r="G245" s="2">
        <v>8.6000000000000003E-5</v>
      </c>
      <c r="H245" s="274">
        <v>0</v>
      </c>
      <c r="I245" s="278" t="s">
        <v>636</v>
      </c>
      <c r="J245" s="2" t="s">
        <v>540</v>
      </c>
      <c r="K245" s="2">
        <v>1.7899999999999999E-4</v>
      </c>
      <c r="L245" s="274">
        <v>0</v>
      </c>
      <c r="M245" s="278" t="s">
        <v>636</v>
      </c>
      <c r="N245" s="2" t="s">
        <v>540</v>
      </c>
      <c r="O245" s="2">
        <v>1.08E-4</v>
      </c>
      <c r="P245" s="274">
        <v>0</v>
      </c>
      <c r="Q245" s="278" t="s">
        <v>636</v>
      </c>
      <c r="R245" s="2" t="s">
        <v>540</v>
      </c>
      <c r="S245" s="2">
        <v>1.3300000000000001E-4</v>
      </c>
      <c r="T245" s="274">
        <v>0</v>
      </c>
    </row>
    <row r="246" spans="1:20" ht="39.950000000000003" customHeight="1" x14ac:dyDescent="0.25">
      <c r="A246" s="3" t="s">
        <v>400</v>
      </c>
      <c r="B246" s="4" t="s">
        <v>401</v>
      </c>
      <c r="C246" s="278" t="s">
        <v>87</v>
      </c>
      <c r="D246" s="278">
        <v>17036</v>
      </c>
      <c r="E246" s="278" t="s">
        <v>636</v>
      </c>
      <c r="F246" s="2" t="s">
        <v>540</v>
      </c>
      <c r="G246" s="2">
        <v>9.1000000000000003E-5</v>
      </c>
      <c r="H246" s="274">
        <v>0</v>
      </c>
      <c r="I246" s="278" t="s">
        <v>636</v>
      </c>
      <c r="J246" s="2" t="s">
        <v>540</v>
      </c>
      <c r="K246" s="2">
        <v>1.85E-4</v>
      </c>
      <c r="L246" s="274">
        <v>0</v>
      </c>
      <c r="M246" s="278" t="s">
        <v>636</v>
      </c>
      <c r="N246" s="2" t="s">
        <v>540</v>
      </c>
      <c r="O246" s="2">
        <v>1.1400000000000001E-4</v>
      </c>
      <c r="P246" s="274">
        <v>0</v>
      </c>
      <c r="Q246" s="278" t="s">
        <v>636</v>
      </c>
      <c r="R246" s="2" t="s">
        <v>540</v>
      </c>
      <c r="S246" s="2">
        <v>1.3999999999999999E-4</v>
      </c>
      <c r="T246" s="274">
        <v>0</v>
      </c>
    </row>
    <row r="247" spans="1:20" ht="39.950000000000003" customHeight="1" x14ac:dyDescent="0.25">
      <c r="A247" s="3" t="s">
        <v>402</v>
      </c>
      <c r="B247" s="4" t="s">
        <v>403</v>
      </c>
      <c r="C247" s="278" t="s">
        <v>87</v>
      </c>
      <c r="D247" s="278">
        <v>17036</v>
      </c>
      <c r="E247" s="278" t="s">
        <v>636</v>
      </c>
      <c r="F247" s="2" t="s">
        <v>540</v>
      </c>
      <c r="G247" s="2">
        <v>9.2E-5</v>
      </c>
      <c r="H247" s="274">
        <v>0</v>
      </c>
      <c r="I247" s="278" t="s">
        <v>636</v>
      </c>
      <c r="J247" s="2" t="s">
        <v>540</v>
      </c>
      <c r="K247" s="2">
        <v>1.8599999999999999E-4</v>
      </c>
      <c r="L247" s="274">
        <v>0</v>
      </c>
      <c r="M247" s="278" t="s">
        <v>636</v>
      </c>
      <c r="N247" s="2" t="s">
        <v>540</v>
      </c>
      <c r="O247" s="2">
        <v>1.15E-4</v>
      </c>
      <c r="P247" s="274">
        <v>0</v>
      </c>
      <c r="Q247" s="278" t="s">
        <v>636</v>
      </c>
      <c r="R247" s="2" t="s">
        <v>540</v>
      </c>
      <c r="S247" s="2">
        <v>1.4100000000000001E-4</v>
      </c>
      <c r="T247" s="274">
        <v>0</v>
      </c>
    </row>
    <row r="248" spans="1:20" ht="39.950000000000003" customHeight="1" x14ac:dyDescent="0.25">
      <c r="A248" s="278" t="s">
        <v>406</v>
      </c>
      <c r="B248" s="4" t="s">
        <v>407</v>
      </c>
      <c r="C248" s="278" t="s">
        <v>87</v>
      </c>
      <c r="D248" s="278">
        <v>17036</v>
      </c>
      <c r="E248" s="278" t="s">
        <v>642</v>
      </c>
      <c r="F248" s="2">
        <v>4.2749999999999995</v>
      </c>
      <c r="G248" s="2">
        <v>4.2770270270270272</v>
      </c>
      <c r="H248" s="274">
        <v>2019</v>
      </c>
      <c r="I248" s="278" t="s">
        <v>642</v>
      </c>
      <c r="J248" s="2">
        <v>3.9249999999999998</v>
      </c>
      <c r="K248" s="2">
        <v>3.9253731343283582</v>
      </c>
      <c r="L248" s="274">
        <v>2017</v>
      </c>
      <c r="M248" s="278" t="s">
        <v>642</v>
      </c>
      <c r="N248" s="2">
        <v>1.8539325842696628</v>
      </c>
      <c r="O248" s="2">
        <v>1.8618784530386741</v>
      </c>
      <c r="P248" s="274">
        <v>2019</v>
      </c>
      <c r="Q248" s="278" t="s">
        <v>644</v>
      </c>
      <c r="R248" s="2">
        <v>0.48599999999999999</v>
      </c>
      <c r="S248" s="2">
        <v>0.48618784530386738</v>
      </c>
      <c r="T248" s="274">
        <v>2019</v>
      </c>
    </row>
    <row r="249" spans="1:20" ht="39.950000000000003" customHeight="1" x14ac:dyDescent="0.25">
      <c r="A249" s="3" t="s">
        <v>426</v>
      </c>
      <c r="B249" s="4" t="s">
        <v>427</v>
      </c>
      <c r="C249" s="278" t="s">
        <v>87</v>
      </c>
      <c r="D249" s="278">
        <v>17036</v>
      </c>
      <c r="E249" s="278" t="s">
        <v>636</v>
      </c>
      <c r="F249" s="2" t="s">
        <v>540</v>
      </c>
      <c r="G249" s="2">
        <v>1.02E-4</v>
      </c>
      <c r="H249" s="274">
        <v>0</v>
      </c>
      <c r="I249" s="278" t="s">
        <v>636</v>
      </c>
      <c r="J249" s="2" t="s">
        <v>540</v>
      </c>
      <c r="K249" s="2">
        <v>2.05E-4</v>
      </c>
      <c r="L249" s="274">
        <v>0</v>
      </c>
      <c r="M249" s="278" t="s">
        <v>636</v>
      </c>
      <c r="N249" s="2" t="s">
        <v>540</v>
      </c>
      <c r="O249" s="2">
        <v>1.27E-4</v>
      </c>
      <c r="P249" s="274">
        <v>0</v>
      </c>
      <c r="Q249" s="278" t="s">
        <v>636</v>
      </c>
      <c r="R249" s="2" t="s">
        <v>540</v>
      </c>
      <c r="S249" s="2">
        <v>1.55E-4</v>
      </c>
      <c r="T249" s="274">
        <v>0</v>
      </c>
    </row>
    <row r="250" spans="1:20" ht="39.950000000000003" customHeight="1" x14ac:dyDescent="0.25">
      <c r="A250" s="3" t="s">
        <v>428</v>
      </c>
      <c r="B250" s="4" t="s">
        <v>429</v>
      </c>
      <c r="C250" s="278" t="s">
        <v>87</v>
      </c>
      <c r="D250" s="278">
        <v>17036</v>
      </c>
      <c r="E250" s="278" t="s">
        <v>638</v>
      </c>
      <c r="F250" s="2">
        <v>1.3625</v>
      </c>
      <c r="G250" s="2">
        <v>1.3633333333333333</v>
      </c>
      <c r="H250" s="274">
        <v>2022</v>
      </c>
      <c r="I250" s="278" t="s">
        <v>639</v>
      </c>
      <c r="J250" s="2">
        <v>1.3374999999999999</v>
      </c>
      <c r="K250" s="2">
        <v>1.3391304347826087</v>
      </c>
      <c r="L250" s="274">
        <v>2022</v>
      </c>
      <c r="M250" s="278" t="s">
        <v>640</v>
      </c>
      <c r="N250" s="2">
        <v>0.88764044943820231</v>
      </c>
      <c r="O250" s="2">
        <v>0.88790560471976399</v>
      </c>
      <c r="P250" s="274">
        <v>2022</v>
      </c>
      <c r="Q250" s="278" t="s">
        <v>639</v>
      </c>
      <c r="R250" s="2">
        <v>0.2930232558139535</v>
      </c>
      <c r="S250" s="2">
        <v>0.29368029739776952</v>
      </c>
      <c r="T250" s="274">
        <v>2022</v>
      </c>
    </row>
    <row r="251" spans="1:20" ht="39.950000000000003" customHeight="1" x14ac:dyDescent="0.25">
      <c r="A251" s="3" t="s">
        <v>434</v>
      </c>
      <c r="B251" s="4" t="s">
        <v>435</v>
      </c>
      <c r="C251" s="278" t="s">
        <v>87</v>
      </c>
      <c r="D251" s="278">
        <v>17036</v>
      </c>
      <c r="E251" s="278" t="s">
        <v>638</v>
      </c>
      <c r="F251" s="2">
        <v>1.6625000000000001</v>
      </c>
      <c r="G251" s="2">
        <v>1.6633663366336633</v>
      </c>
      <c r="H251" s="274">
        <v>2020</v>
      </c>
      <c r="I251" s="278" t="s">
        <v>639</v>
      </c>
      <c r="J251" s="2">
        <v>1.95</v>
      </c>
      <c r="K251" s="2">
        <v>1.9588377723970944</v>
      </c>
      <c r="L251" s="274">
        <v>2018</v>
      </c>
      <c r="M251" s="278" t="s">
        <v>639</v>
      </c>
      <c r="N251" s="2">
        <v>1.0561797752808988</v>
      </c>
      <c r="O251" s="2">
        <v>1.0596026490066226</v>
      </c>
      <c r="P251" s="274">
        <v>2020</v>
      </c>
      <c r="Q251" s="278" t="s">
        <v>639</v>
      </c>
      <c r="R251" s="2">
        <v>0.27558139534883719</v>
      </c>
      <c r="S251" s="2">
        <v>0.27685534591194971</v>
      </c>
      <c r="T251" s="274">
        <v>2017</v>
      </c>
    </row>
    <row r="252" spans="1:20" ht="39.950000000000003" customHeight="1" x14ac:dyDescent="0.25">
      <c r="A252" s="3" t="s">
        <v>442</v>
      </c>
      <c r="B252" s="4" t="s">
        <v>443</v>
      </c>
      <c r="C252" s="278" t="s">
        <v>87</v>
      </c>
      <c r="D252" s="278">
        <v>17036</v>
      </c>
      <c r="E252" s="278" t="s">
        <v>636</v>
      </c>
      <c r="F252" s="2" t="s">
        <v>540</v>
      </c>
      <c r="G252" s="2">
        <v>1.06E-4</v>
      </c>
      <c r="H252" s="274">
        <v>0</v>
      </c>
      <c r="I252" s="278" t="s">
        <v>636</v>
      </c>
      <c r="J252" s="2" t="s">
        <v>540</v>
      </c>
      <c r="K252" s="2">
        <v>2.1000000000000001E-4</v>
      </c>
      <c r="L252" s="274">
        <v>0</v>
      </c>
      <c r="M252" s="278" t="s">
        <v>636</v>
      </c>
      <c r="N252" s="2" t="s">
        <v>540</v>
      </c>
      <c r="O252" s="2">
        <v>1.3100000000000001E-4</v>
      </c>
      <c r="P252" s="274">
        <v>0</v>
      </c>
      <c r="Q252" s="278" t="s">
        <v>636</v>
      </c>
      <c r="R252" s="2" t="s">
        <v>540</v>
      </c>
      <c r="S252" s="2">
        <v>1.5899999999999999E-4</v>
      </c>
      <c r="T252" s="274">
        <v>0</v>
      </c>
    </row>
    <row r="253" spans="1:20" ht="39.950000000000003" customHeight="1" x14ac:dyDescent="0.25">
      <c r="A253" s="3" t="s">
        <v>454</v>
      </c>
      <c r="B253" s="4" t="s">
        <v>455</v>
      </c>
      <c r="C253" s="278" t="s">
        <v>87</v>
      </c>
      <c r="D253" s="278">
        <v>17036</v>
      </c>
      <c r="E253" s="278" t="s">
        <v>638</v>
      </c>
      <c r="F253" s="2">
        <v>1.65</v>
      </c>
      <c r="G253" s="2">
        <v>1.6539792387543253</v>
      </c>
      <c r="H253" s="274">
        <v>2023</v>
      </c>
      <c r="I253" s="278" t="s">
        <v>636</v>
      </c>
      <c r="J253" s="2" t="s">
        <v>540</v>
      </c>
      <c r="K253" s="2">
        <v>2.1699999999999999E-4</v>
      </c>
      <c r="L253" s="274">
        <v>0</v>
      </c>
      <c r="M253" s="278" t="s">
        <v>640</v>
      </c>
      <c r="N253" s="2">
        <v>0.96629213483146059</v>
      </c>
      <c r="O253" s="2">
        <v>0.97619047619047616</v>
      </c>
      <c r="P253" s="274">
        <v>2023</v>
      </c>
      <c r="Q253" s="278" t="s">
        <v>640</v>
      </c>
      <c r="R253" s="2">
        <v>0.24299999999999999</v>
      </c>
      <c r="S253" s="2">
        <v>0.24264705882352941</v>
      </c>
      <c r="T253" s="274">
        <v>2024</v>
      </c>
    </row>
    <row r="254" spans="1:20" ht="39.950000000000003" customHeight="1" x14ac:dyDescent="0.25">
      <c r="A254" s="3" t="s">
        <v>796</v>
      </c>
      <c r="B254" s="4" t="s">
        <v>797</v>
      </c>
      <c r="C254" s="278" t="s">
        <v>148</v>
      </c>
      <c r="D254" s="278">
        <v>17037</v>
      </c>
      <c r="E254" s="278" t="s">
        <v>636</v>
      </c>
      <c r="F254" s="2" t="s">
        <v>540</v>
      </c>
      <c r="G254" s="2">
        <v>4.6999999999999997E-5</v>
      </c>
      <c r="H254" s="274">
        <v>0</v>
      </c>
      <c r="I254" s="278" t="s">
        <v>636</v>
      </c>
      <c r="J254" s="2" t="s">
        <v>540</v>
      </c>
      <c r="K254" s="2">
        <v>7.7999999999999999E-5</v>
      </c>
      <c r="L254" s="274">
        <v>0</v>
      </c>
      <c r="M254" s="278" t="s">
        <v>640</v>
      </c>
      <c r="N254" s="2">
        <v>0.82199999999999995</v>
      </c>
      <c r="O254" s="2">
        <v>0.82222222222222219</v>
      </c>
      <c r="P254" s="274">
        <v>2024</v>
      </c>
      <c r="Q254" s="278" t="s">
        <v>639</v>
      </c>
      <c r="R254" s="2">
        <v>0.30232558139534887</v>
      </c>
      <c r="S254" s="2">
        <v>0.30243902439024389</v>
      </c>
      <c r="T254" s="274">
        <v>2016</v>
      </c>
    </row>
    <row r="255" spans="1:20" ht="39.950000000000003" customHeight="1" x14ac:dyDescent="0.25">
      <c r="A255" s="3" t="s">
        <v>178</v>
      </c>
      <c r="B255" s="4" t="s">
        <v>179</v>
      </c>
      <c r="C255" s="278" t="s">
        <v>148</v>
      </c>
      <c r="D255" s="278">
        <v>17037</v>
      </c>
      <c r="E255" s="278" t="s">
        <v>638</v>
      </c>
      <c r="F255" s="2">
        <v>0.9375</v>
      </c>
      <c r="G255" s="2">
        <v>0.93798449612403101</v>
      </c>
      <c r="H255" s="274">
        <v>2022</v>
      </c>
      <c r="I255" s="278" t="s">
        <v>636</v>
      </c>
      <c r="J255" s="2" t="s">
        <v>540</v>
      </c>
      <c r="K255" s="2">
        <v>5.3999999999999998E-5</v>
      </c>
      <c r="L255" s="274">
        <v>0</v>
      </c>
      <c r="M255" s="278" t="s">
        <v>640</v>
      </c>
      <c r="N255" s="2">
        <v>0.5730337078651685</v>
      </c>
      <c r="O255" s="2">
        <v>0.5781990521327014</v>
      </c>
      <c r="P255" s="274">
        <v>2023</v>
      </c>
      <c r="Q255" s="278" t="s">
        <v>636</v>
      </c>
      <c r="R255" s="2" t="s">
        <v>540</v>
      </c>
      <c r="S255" s="2">
        <v>3.6999999999999998E-5</v>
      </c>
      <c r="T255" s="274">
        <v>0</v>
      </c>
    </row>
    <row r="256" spans="1:20" ht="39.950000000000003" customHeight="1" x14ac:dyDescent="0.25">
      <c r="A256" s="3" t="s">
        <v>221</v>
      </c>
      <c r="B256" s="4" t="s">
        <v>222</v>
      </c>
      <c r="C256" s="278" t="s">
        <v>148</v>
      </c>
      <c r="D256" s="278">
        <v>17037</v>
      </c>
      <c r="E256" s="278" t="s">
        <v>638</v>
      </c>
      <c r="F256" s="2">
        <v>1.575</v>
      </c>
      <c r="G256" s="2">
        <v>1.5787781350482315</v>
      </c>
      <c r="H256" s="274">
        <v>2023</v>
      </c>
      <c r="I256" s="278" t="s">
        <v>636</v>
      </c>
      <c r="J256" s="2" t="s">
        <v>540</v>
      </c>
      <c r="K256" s="2">
        <v>7.7999999999999999E-5</v>
      </c>
      <c r="L256" s="274">
        <v>0</v>
      </c>
      <c r="M256" s="278" t="s">
        <v>639</v>
      </c>
      <c r="N256" s="2">
        <v>1.0898876404494382</v>
      </c>
      <c r="O256" s="2">
        <v>1.096774193548387</v>
      </c>
      <c r="P256" s="274">
        <v>2020</v>
      </c>
      <c r="Q256" s="278" t="s">
        <v>639</v>
      </c>
      <c r="R256" s="2">
        <v>0.31279069767441864</v>
      </c>
      <c r="S256" s="2">
        <v>0.31288343558282211</v>
      </c>
      <c r="T256" s="274">
        <v>2023</v>
      </c>
    </row>
    <row r="257" spans="1:20" ht="39.950000000000003" customHeight="1" x14ac:dyDescent="0.25">
      <c r="A257" s="3" t="s">
        <v>233</v>
      </c>
      <c r="B257" s="4" t="s">
        <v>752</v>
      </c>
      <c r="C257" s="278" t="s">
        <v>148</v>
      </c>
      <c r="D257" s="278">
        <v>17037</v>
      </c>
      <c r="E257" s="278" t="s">
        <v>638</v>
      </c>
      <c r="F257" s="2">
        <v>1.5374999999999999</v>
      </c>
      <c r="G257" s="2">
        <v>1.54</v>
      </c>
      <c r="H257" s="274">
        <v>2023</v>
      </c>
      <c r="I257" s="278" t="s">
        <v>636</v>
      </c>
      <c r="J257" s="2" t="s">
        <v>540</v>
      </c>
      <c r="K257" s="2">
        <v>8.2999999999999998E-5</v>
      </c>
      <c r="L257" s="274">
        <v>0</v>
      </c>
      <c r="M257" s="278" t="s">
        <v>639</v>
      </c>
      <c r="N257" s="2">
        <v>1.0561797752808988</v>
      </c>
      <c r="O257" s="2">
        <v>1.0638297872340425</v>
      </c>
      <c r="P257" s="274">
        <v>2022</v>
      </c>
      <c r="Q257" s="278" t="s">
        <v>639</v>
      </c>
      <c r="R257" s="2">
        <v>0.24883720930232558</v>
      </c>
      <c r="S257" s="2">
        <v>0.24896265560165975</v>
      </c>
      <c r="T257" s="274">
        <v>2023</v>
      </c>
    </row>
    <row r="258" spans="1:20" ht="39.950000000000003" customHeight="1" x14ac:dyDescent="0.25">
      <c r="A258" s="3" t="s">
        <v>250</v>
      </c>
      <c r="B258" s="4" t="s">
        <v>251</v>
      </c>
      <c r="C258" s="278" t="s">
        <v>148</v>
      </c>
      <c r="D258" s="278">
        <v>17037</v>
      </c>
      <c r="E258" s="278" t="s">
        <v>640</v>
      </c>
      <c r="F258" s="2">
        <v>2.4499999999999997</v>
      </c>
      <c r="G258" s="2">
        <v>2.4594594594594597</v>
      </c>
      <c r="H258" s="274">
        <v>2022</v>
      </c>
      <c r="I258" s="278" t="s">
        <v>636</v>
      </c>
      <c r="J258" s="2" t="s">
        <v>540</v>
      </c>
      <c r="K258" s="2">
        <v>9.6000000000000002E-5</v>
      </c>
      <c r="L258" s="274">
        <v>0</v>
      </c>
      <c r="M258" s="278" t="s">
        <v>639</v>
      </c>
      <c r="N258" s="2">
        <v>1.101123595505618</v>
      </c>
      <c r="O258" s="2">
        <v>1.1079545454545454</v>
      </c>
      <c r="P258" s="274">
        <v>2020</v>
      </c>
      <c r="Q258" s="278" t="s">
        <v>639</v>
      </c>
      <c r="R258" s="2">
        <v>0.30697674418604654</v>
      </c>
      <c r="S258" s="2">
        <v>0.30754352030947774</v>
      </c>
      <c r="T258" s="274">
        <v>2023</v>
      </c>
    </row>
    <row r="259" spans="1:20" ht="39.950000000000003" customHeight="1" x14ac:dyDescent="0.25">
      <c r="A259" s="278" t="s">
        <v>252</v>
      </c>
      <c r="B259" s="4" t="s">
        <v>253</v>
      </c>
      <c r="C259" s="278" t="s">
        <v>148</v>
      </c>
      <c r="D259" s="278">
        <v>17037</v>
      </c>
      <c r="E259" s="278" t="s">
        <v>636</v>
      </c>
      <c r="F259" s="2" t="s">
        <v>540</v>
      </c>
      <c r="G259" s="2">
        <v>4.6999999999999997E-5</v>
      </c>
      <c r="H259" s="274">
        <v>0</v>
      </c>
      <c r="I259" s="278" t="s">
        <v>636</v>
      </c>
      <c r="J259" s="2" t="s">
        <v>540</v>
      </c>
      <c r="K259" s="2">
        <v>9.7E-5</v>
      </c>
      <c r="L259" s="274">
        <v>0</v>
      </c>
      <c r="M259" s="278" t="s">
        <v>636</v>
      </c>
      <c r="N259" s="2" t="s">
        <v>540</v>
      </c>
      <c r="O259" s="2">
        <v>5.5000000000000002E-5</v>
      </c>
      <c r="P259" s="274">
        <v>0</v>
      </c>
      <c r="Q259" s="278" t="s">
        <v>636</v>
      </c>
      <c r="R259" s="2" t="s">
        <v>540</v>
      </c>
      <c r="S259" s="2">
        <v>6.7000000000000002E-5</v>
      </c>
      <c r="T259" s="274">
        <v>0</v>
      </c>
    </row>
    <row r="260" spans="1:20" ht="39.950000000000003" customHeight="1" x14ac:dyDescent="0.25">
      <c r="A260" s="3" t="s">
        <v>268</v>
      </c>
      <c r="B260" s="4" t="s">
        <v>269</v>
      </c>
      <c r="C260" s="278" t="s">
        <v>148</v>
      </c>
      <c r="D260" s="278">
        <v>17037</v>
      </c>
      <c r="E260" s="278" t="s">
        <v>637</v>
      </c>
      <c r="F260" s="2">
        <v>0.78749999999999998</v>
      </c>
      <c r="G260" s="2">
        <v>0.79104477611940294</v>
      </c>
      <c r="H260" s="274">
        <v>2019</v>
      </c>
      <c r="I260" s="278" t="s">
        <v>636</v>
      </c>
      <c r="J260" s="2" t="s">
        <v>540</v>
      </c>
      <c r="K260" s="2">
        <v>1.1E-4</v>
      </c>
      <c r="L260" s="274">
        <v>0</v>
      </c>
      <c r="M260" s="278" t="s">
        <v>640</v>
      </c>
      <c r="N260" s="2">
        <v>0.5617977528089888</v>
      </c>
      <c r="O260" s="2">
        <v>0.56809338521400776</v>
      </c>
      <c r="P260" s="274">
        <v>2023</v>
      </c>
      <c r="Q260" s="278" t="s">
        <v>640</v>
      </c>
      <c r="R260" s="2">
        <v>0.17558139534883721</v>
      </c>
      <c r="S260" s="2">
        <v>0.17622950819672131</v>
      </c>
      <c r="T260" s="274">
        <v>2020</v>
      </c>
    </row>
    <row r="261" spans="1:20" ht="39.950000000000003" customHeight="1" x14ac:dyDescent="0.25">
      <c r="A261" s="3" t="s">
        <v>272</v>
      </c>
      <c r="B261" s="4" t="s">
        <v>273</v>
      </c>
      <c r="C261" s="278" t="s">
        <v>148</v>
      </c>
      <c r="D261" s="278">
        <v>17037</v>
      </c>
      <c r="E261" s="278" t="s">
        <v>638</v>
      </c>
      <c r="F261" s="2">
        <v>1.4374999999999998</v>
      </c>
      <c r="G261" s="2">
        <v>1.4455128205128205</v>
      </c>
      <c r="H261" s="274">
        <v>2023</v>
      </c>
      <c r="I261" s="278" t="s">
        <v>639</v>
      </c>
      <c r="J261" s="2">
        <v>1.7874999999999999</v>
      </c>
      <c r="K261" s="2">
        <v>1.794392523364486</v>
      </c>
      <c r="L261" s="274">
        <v>2018</v>
      </c>
      <c r="M261" s="278" t="s">
        <v>639</v>
      </c>
      <c r="N261" s="2">
        <v>1.0337078651685394</v>
      </c>
      <c r="O261" s="2">
        <v>1.0424710424710424</v>
      </c>
      <c r="P261" s="274">
        <v>2022</v>
      </c>
      <c r="Q261" s="278" t="s">
        <v>639</v>
      </c>
      <c r="R261" s="2">
        <v>0.25930232558139538</v>
      </c>
      <c r="S261" s="2">
        <v>0.2603719599427754</v>
      </c>
      <c r="T261" s="274">
        <v>2023</v>
      </c>
    </row>
    <row r="262" spans="1:20" ht="39.950000000000003" customHeight="1" x14ac:dyDescent="0.25">
      <c r="A262" s="278" t="s">
        <v>288</v>
      </c>
      <c r="B262" s="4" t="s">
        <v>289</v>
      </c>
      <c r="C262" s="278" t="s">
        <v>148</v>
      </c>
      <c r="D262" s="278">
        <v>17037</v>
      </c>
      <c r="E262" s="278" t="s">
        <v>640</v>
      </c>
      <c r="F262" s="2">
        <v>2.3624999999999998</v>
      </c>
      <c r="G262" s="2">
        <v>2.3739837398373984</v>
      </c>
      <c r="H262" s="274">
        <v>2019</v>
      </c>
      <c r="I262" s="278" t="s">
        <v>636</v>
      </c>
      <c r="J262" s="2" t="s">
        <v>540</v>
      </c>
      <c r="K262" s="2">
        <v>1.2E-4</v>
      </c>
      <c r="L262" s="274">
        <v>0</v>
      </c>
      <c r="M262" s="278" t="s">
        <v>636</v>
      </c>
      <c r="N262" s="2" t="s">
        <v>540</v>
      </c>
      <c r="O262" s="2">
        <v>7.2000000000000002E-5</v>
      </c>
      <c r="P262" s="274">
        <v>0</v>
      </c>
      <c r="Q262" s="278" t="s">
        <v>636</v>
      </c>
      <c r="R262" s="2" t="s">
        <v>540</v>
      </c>
      <c r="S262" s="2">
        <v>8.7000000000000001E-5</v>
      </c>
      <c r="T262" s="274">
        <v>0</v>
      </c>
    </row>
    <row r="263" spans="1:20" ht="39.950000000000003" customHeight="1" x14ac:dyDescent="0.25">
      <c r="A263" s="3" t="s">
        <v>331</v>
      </c>
      <c r="B263" s="4" t="s">
        <v>332</v>
      </c>
      <c r="C263" s="278" t="s">
        <v>148</v>
      </c>
      <c r="D263" s="278">
        <v>17037</v>
      </c>
      <c r="E263" s="278" t="s">
        <v>640</v>
      </c>
      <c r="F263" s="2">
        <v>2.3374999999999999</v>
      </c>
      <c r="G263" s="2">
        <v>2.3439490445859872</v>
      </c>
      <c r="H263" s="274">
        <v>2018</v>
      </c>
      <c r="I263" s="278" t="s">
        <v>636</v>
      </c>
      <c r="J263" s="2" t="s">
        <v>540</v>
      </c>
      <c r="K263" s="2">
        <v>1.4300000000000001E-4</v>
      </c>
      <c r="L263" s="274">
        <v>0</v>
      </c>
      <c r="M263" s="278" t="s">
        <v>636</v>
      </c>
      <c r="N263" s="2" t="s">
        <v>540</v>
      </c>
      <c r="O263" s="2">
        <v>8.5000000000000006E-5</v>
      </c>
      <c r="P263" s="274">
        <v>0</v>
      </c>
      <c r="Q263" s="278" t="s">
        <v>642</v>
      </c>
      <c r="R263" s="2">
        <v>0.2988372093023256</v>
      </c>
      <c r="S263" s="2">
        <v>0.29921259842519687</v>
      </c>
      <c r="T263" s="274">
        <v>2022</v>
      </c>
    </row>
    <row r="264" spans="1:20" ht="39.950000000000003" customHeight="1" x14ac:dyDescent="0.25">
      <c r="A264" s="3" t="s">
        <v>333</v>
      </c>
      <c r="B264" s="4" t="s">
        <v>334</v>
      </c>
      <c r="C264" s="278" t="s">
        <v>148</v>
      </c>
      <c r="D264" s="278">
        <v>17037</v>
      </c>
      <c r="E264" s="278" t="s">
        <v>638</v>
      </c>
      <c r="F264" s="2">
        <v>1.5999999999999999</v>
      </c>
      <c r="G264" s="2">
        <v>1.6086956521739131</v>
      </c>
      <c r="H264" s="274">
        <v>2014</v>
      </c>
      <c r="I264" s="278" t="s">
        <v>636</v>
      </c>
      <c r="J264" s="2" t="s">
        <v>540</v>
      </c>
      <c r="K264" s="2">
        <v>1.44E-4</v>
      </c>
      <c r="L264" s="274">
        <v>0</v>
      </c>
      <c r="M264" s="278" t="s">
        <v>640</v>
      </c>
      <c r="N264" s="2">
        <v>0.7303370786516854</v>
      </c>
      <c r="O264" s="2">
        <v>0.73636363636363633</v>
      </c>
      <c r="P264" s="274">
        <v>2023</v>
      </c>
      <c r="Q264" s="278" t="s">
        <v>639</v>
      </c>
      <c r="R264" s="2">
        <v>0.18604651162790697</v>
      </c>
      <c r="S264" s="2">
        <v>0.18620689655172415</v>
      </c>
      <c r="T264" s="274">
        <v>2023</v>
      </c>
    </row>
    <row r="265" spans="1:20" ht="39.950000000000003" customHeight="1" x14ac:dyDescent="0.25">
      <c r="A265" s="278" t="s">
        <v>634</v>
      </c>
      <c r="B265" s="4" t="s">
        <v>635</v>
      </c>
      <c r="C265" s="278" t="s">
        <v>148</v>
      </c>
      <c r="D265" s="278">
        <v>17037</v>
      </c>
      <c r="E265" s="278" t="s">
        <v>638</v>
      </c>
      <c r="F265" s="2">
        <v>1.9124999999999999</v>
      </c>
      <c r="G265" s="2">
        <v>1.9178082191780821</v>
      </c>
      <c r="H265" s="274">
        <v>2023</v>
      </c>
      <c r="I265" s="278" t="s">
        <v>636</v>
      </c>
      <c r="J265" s="2" t="s">
        <v>540</v>
      </c>
      <c r="K265" s="2">
        <v>2.0000000000000001E-4</v>
      </c>
      <c r="L265" s="274">
        <v>0</v>
      </c>
      <c r="M265" s="278" t="s">
        <v>639</v>
      </c>
      <c r="N265" s="2">
        <v>1.0337078651685394</v>
      </c>
      <c r="O265" s="2">
        <v>1.0444444444444445</v>
      </c>
      <c r="P265" s="274">
        <v>2008</v>
      </c>
      <c r="Q265" s="278" t="s">
        <v>636</v>
      </c>
      <c r="R265" s="2" t="s">
        <v>540</v>
      </c>
      <c r="S265" s="2">
        <v>1.4999999999999999E-4</v>
      </c>
      <c r="T265" s="274">
        <v>0</v>
      </c>
    </row>
    <row r="266" spans="1:20" ht="39.950000000000003" customHeight="1" x14ac:dyDescent="0.25">
      <c r="A266" s="3" t="s">
        <v>94</v>
      </c>
      <c r="B266" s="4" t="s">
        <v>95</v>
      </c>
      <c r="C266" s="278" t="s">
        <v>96</v>
      </c>
      <c r="D266" s="278">
        <v>17041</v>
      </c>
      <c r="E266" s="278" t="s">
        <v>636</v>
      </c>
      <c r="F266" s="2" t="s">
        <v>540</v>
      </c>
      <c r="G266" s="2">
        <v>3.9999999999999998E-6</v>
      </c>
      <c r="H266" s="274">
        <v>0</v>
      </c>
      <c r="I266" s="278" t="s">
        <v>636</v>
      </c>
      <c r="J266" s="2" t="s">
        <v>540</v>
      </c>
      <c r="K266" s="2">
        <v>6.0000000000000002E-6</v>
      </c>
      <c r="L266" s="274">
        <v>0</v>
      </c>
      <c r="M266" s="278" t="s">
        <v>636</v>
      </c>
      <c r="N266" s="2" t="s">
        <v>540</v>
      </c>
      <c r="O266" s="2">
        <v>5.0000000000000004E-6</v>
      </c>
      <c r="P266" s="274">
        <v>0</v>
      </c>
      <c r="Q266" s="278" t="s">
        <v>636</v>
      </c>
      <c r="R266" s="2" t="s">
        <v>540</v>
      </c>
      <c r="S266" s="2">
        <v>5.0000000000000004E-6</v>
      </c>
      <c r="T266" s="274">
        <v>0</v>
      </c>
    </row>
    <row r="267" spans="1:20" ht="39.950000000000003" customHeight="1" x14ac:dyDescent="0.25">
      <c r="A267" s="278" t="s">
        <v>753</v>
      </c>
      <c r="B267" s="4" t="s">
        <v>754</v>
      </c>
      <c r="C267" s="278" t="s">
        <v>96</v>
      </c>
      <c r="D267" s="278">
        <v>17041</v>
      </c>
      <c r="E267" s="278" t="s">
        <v>636</v>
      </c>
      <c r="F267" s="2" t="s">
        <v>540</v>
      </c>
      <c r="G267" s="2">
        <v>1.2999999999999999E-5</v>
      </c>
      <c r="H267" s="274">
        <v>0</v>
      </c>
      <c r="I267" s="278" t="s">
        <v>636</v>
      </c>
      <c r="J267" s="2" t="s">
        <v>540</v>
      </c>
      <c r="K267" s="2">
        <v>1.5E-5</v>
      </c>
      <c r="L267" s="274">
        <v>0</v>
      </c>
      <c r="M267" s="278" t="s">
        <v>636</v>
      </c>
      <c r="N267" s="2" t="s">
        <v>540</v>
      </c>
      <c r="O267" s="2">
        <v>1.4E-5</v>
      </c>
      <c r="P267" s="274">
        <v>0</v>
      </c>
      <c r="Q267" s="278" t="s">
        <v>636</v>
      </c>
      <c r="R267" s="2" t="s">
        <v>540</v>
      </c>
      <c r="S267" s="2">
        <v>1.4E-5</v>
      </c>
      <c r="T267" s="274">
        <v>0</v>
      </c>
    </row>
    <row r="268" spans="1:20" ht="39.950000000000003" customHeight="1" x14ac:dyDescent="0.25">
      <c r="A268" s="3" t="s">
        <v>164</v>
      </c>
      <c r="B268" s="4" t="s">
        <v>165</v>
      </c>
      <c r="C268" s="278" t="s">
        <v>96</v>
      </c>
      <c r="D268" s="278">
        <v>17041</v>
      </c>
      <c r="E268" s="278" t="s">
        <v>638</v>
      </c>
      <c r="F268" s="2">
        <v>1.1874999999999998</v>
      </c>
      <c r="G268" s="2">
        <v>1.1875</v>
      </c>
      <c r="H268" s="274">
        <v>2023</v>
      </c>
      <c r="I268" s="278" t="s">
        <v>636</v>
      </c>
      <c r="J268" s="2" t="s">
        <v>540</v>
      </c>
      <c r="K268" s="2">
        <v>4.5000000000000003E-5</v>
      </c>
      <c r="L268" s="274">
        <v>0</v>
      </c>
      <c r="M268" s="278" t="s">
        <v>640</v>
      </c>
      <c r="N268" s="2">
        <v>0.6853932584269663</v>
      </c>
      <c r="O268" s="2">
        <v>0.69158878504672894</v>
      </c>
      <c r="P268" s="274">
        <v>2022</v>
      </c>
      <c r="Q268" s="278" t="s">
        <v>639</v>
      </c>
      <c r="R268" s="2">
        <v>0.29651162790697677</v>
      </c>
      <c r="S268" s="2">
        <v>0.29698375870069604</v>
      </c>
      <c r="T268" s="274">
        <v>2023</v>
      </c>
    </row>
    <row r="269" spans="1:20" ht="39.950000000000003" customHeight="1" x14ac:dyDescent="0.25">
      <c r="A269" s="3" t="s">
        <v>170</v>
      </c>
      <c r="B269" s="4" t="s">
        <v>171</v>
      </c>
      <c r="C269" s="278" t="s">
        <v>96</v>
      </c>
      <c r="D269" s="278">
        <v>17041</v>
      </c>
      <c r="E269" s="278" t="s">
        <v>637</v>
      </c>
      <c r="F269" s="2">
        <v>0.97499999999999998</v>
      </c>
      <c r="G269" s="2">
        <v>0.98369565217391308</v>
      </c>
      <c r="H269" s="274">
        <v>2019</v>
      </c>
      <c r="I269" s="278" t="s">
        <v>636</v>
      </c>
      <c r="J269" s="2" t="s">
        <v>540</v>
      </c>
      <c r="K269" s="2">
        <v>4.8000000000000001E-5</v>
      </c>
      <c r="L269" s="274">
        <v>0</v>
      </c>
      <c r="M269" s="278" t="s">
        <v>640</v>
      </c>
      <c r="N269" s="2">
        <v>0.5955056179775281</v>
      </c>
      <c r="O269" s="2">
        <v>0.6</v>
      </c>
      <c r="P269" s="274">
        <v>2017</v>
      </c>
      <c r="Q269" s="278" t="s">
        <v>636</v>
      </c>
      <c r="R269" s="2" t="s">
        <v>540</v>
      </c>
      <c r="S269" s="2">
        <v>3.1999999999999999E-5</v>
      </c>
      <c r="T269" s="274">
        <v>0</v>
      </c>
    </row>
    <row r="270" spans="1:20" ht="39.950000000000003" customHeight="1" x14ac:dyDescent="0.25">
      <c r="A270" s="278" t="s">
        <v>589</v>
      </c>
      <c r="B270" s="4" t="s">
        <v>590</v>
      </c>
      <c r="C270" s="278" t="s">
        <v>96</v>
      </c>
      <c r="D270" s="278">
        <v>17041</v>
      </c>
      <c r="E270" s="278" t="s">
        <v>636</v>
      </c>
      <c r="F270" s="2" t="s">
        <v>540</v>
      </c>
      <c r="G270" s="2">
        <v>3.1999999999999999E-5</v>
      </c>
      <c r="H270" s="274">
        <v>0</v>
      </c>
      <c r="I270" s="278" t="s">
        <v>636</v>
      </c>
      <c r="J270" s="2" t="s">
        <v>540</v>
      </c>
      <c r="K270" s="2">
        <v>5.1E-5</v>
      </c>
      <c r="L270" s="274">
        <v>0</v>
      </c>
      <c r="M270" s="278" t="s">
        <v>636</v>
      </c>
      <c r="N270" s="2" t="s">
        <v>540</v>
      </c>
      <c r="O270" s="2">
        <v>3.6999999999999998E-5</v>
      </c>
      <c r="P270" s="274">
        <v>0</v>
      </c>
      <c r="Q270" s="278" t="s">
        <v>636</v>
      </c>
      <c r="R270" s="2" t="s">
        <v>540</v>
      </c>
      <c r="S270" s="2">
        <v>3.4999999999999997E-5</v>
      </c>
      <c r="T270" s="274">
        <v>0</v>
      </c>
    </row>
    <row r="271" spans="1:20" ht="39.950000000000003" customHeight="1" x14ac:dyDescent="0.25">
      <c r="A271" s="278" t="s">
        <v>755</v>
      </c>
      <c r="B271" s="4" t="s">
        <v>756</v>
      </c>
      <c r="C271" s="278" t="s">
        <v>96</v>
      </c>
      <c r="D271" s="278">
        <v>17041</v>
      </c>
      <c r="E271" s="278" t="s">
        <v>637</v>
      </c>
      <c r="F271" s="2" t="s">
        <v>540</v>
      </c>
      <c r="G271" s="2">
        <v>0.95199999999999996</v>
      </c>
      <c r="H271" s="274">
        <v>0</v>
      </c>
      <c r="I271" s="278" t="s">
        <v>636</v>
      </c>
      <c r="J271" s="2" t="s">
        <v>540</v>
      </c>
      <c r="K271" s="2">
        <v>6.3999999999999997E-5</v>
      </c>
      <c r="L271" s="274">
        <v>0</v>
      </c>
      <c r="M271" s="278" t="s">
        <v>640</v>
      </c>
      <c r="N271" s="2" t="s">
        <v>540</v>
      </c>
      <c r="O271" s="2">
        <v>0.505</v>
      </c>
      <c r="P271" s="274">
        <v>2024</v>
      </c>
      <c r="Q271" s="278" t="s">
        <v>636</v>
      </c>
      <c r="R271" s="2" t="s">
        <v>540</v>
      </c>
      <c r="S271" s="2">
        <v>4.3000000000000002E-5</v>
      </c>
      <c r="T271" s="274">
        <v>0</v>
      </c>
    </row>
    <row r="272" spans="1:20" ht="39.950000000000003" customHeight="1" x14ac:dyDescent="0.25">
      <c r="A272" s="3" t="s">
        <v>193</v>
      </c>
      <c r="B272" s="4" t="s">
        <v>194</v>
      </c>
      <c r="C272" s="278" t="s">
        <v>96</v>
      </c>
      <c r="D272" s="278">
        <v>17041</v>
      </c>
      <c r="E272" s="278" t="s">
        <v>638</v>
      </c>
      <c r="F272" s="2">
        <v>1.9124999999999999</v>
      </c>
      <c r="G272" s="2">
        <v>1.9140625</v>
      </c>
      <c r="H272" s="274">
        <v>2018</v>
      </c>
      <c r="I272" s="278" t="s">
        <v>636</v>
      </c>
      <c r="J272" s="2" t="s">
        <v>540</v>
      </c>
      <c r="K272" s="2">
        <v>6.4999999999999994E-5</v>
      </c>
      <c r="L272" s="274">
        <v>0</v>
      </c>
      <c r="M272" s="278" t="s">
        <v>639</v>
      </c>
      <c r="N272" s="2">
        <v>1.2471910112359552</v>
      </c>
      <c r="O272" s="2">
        <v>1.2521008403361344</v>
      </c>
      <c r="P272" s="274">
        <v>2014</v>
      </c>
      <c r="Q272" s="278" t="s">
        <v>636</v>
      </c>
      <c r="R272" s="2" t="s">
        <v>540</v>
      </c>
      <c r="S272" s="2">
        <v>4.3999999999999999E-5</v>
      </c>
      <c r="T272" s="274">
        <v>0</v>
      </c>
    </row>
    <row r="273" spans="1:20" ht="39.950000000000003" customHeight="1" x14ac:dyDescent="0.25">
      <c r="A273" s="3" t="s">
        <v>213</v>
      </c>
      <c r="B273" s="4" t="s">
        <v>214</v>
      </c>
      <c r="C273" s="278" t="s">
        <v>96</v>
      </c>
      <c r="D273" s="278">
        <v>17041</v>
      </c>
      <c r="E273" s="278" t="s">
        <v>637</v>
      </c>
      <c r="F273" s="2">
        <v>0.88749999999999996</v>
      </c>
      <c r="G273" s="2">
        <v>0.88918918918918921</v>
      </c>
      <c r="H273" s="274">
        <v>2023</v>
      </c>
      <c r="I273" s="278" t="s">
        <v>636</v>
      </c>
      <c r="J273" s="2" t="s">
        <v>540</v>
      </c>
      <c r="K273" s="2">
        <v>7.3999999999999996E-5</v>
      </c>
      <c r="L273" s="274">
        <v>0</v>
      </c>
      <c r="M273" s="278" t="s">
        <v>640</v>
      </c>
      <c r="N273" s="2">
        <v>0.6067415730337079</v>
      </c>
      <c r="O273" s="2">
        <v>0.61290322580645162</v>
      </c>
      <c r="P273" s="274">
        <v>2022</v>
      </c>
      <c r="Q273" s="278" t="s">
        <v>636</v>
      </c>
      <c r="R273" s="2" t="s">
        <v>540</v>
      </c>
      <c r="S273" s="2">
        <v>5.3000000000000001E-5</v>
      </c>
      <c r="T273" s="274">
        <v>0</v>
      </c>
    </row>
    <row r="274" spans="1:20" ht="39.950000000000003" customHeight="1" x14ac:dyDescent="0.25">
      <c r="A274" s="278" t="s">
        <v>757</v>
      </c>
      <c r="B274" s="4" t="s">
        <v>758</v>
      </c>
      <c r="C274" s="278" t="s">
        <v>96</v>
      </c>
      <c r="D274" s="278">
        <v>17041</v>
      </c>
      <c r="E274" s="278" t="s">
        <v>636</v>
      </c>
      <c r="F274" s="2" t="s">
        <v>540</v>
      </c>
      <c r="G274" s="2">
        <v>4.1E-5</v>
      </c>
      <c r="H274" s="274">
        <v>0</v>
      </c>
      <c r="I274" s="278" t="s">
        <v>636</v>
      </c>
      <c r="J274" s="2" t="s">
        <v>540</v>
      </c>
      <c r="K274" s="2">
        <v>7.4999999999999993E-5</v>
      </c>
      <c r="L274" s="274">
        <v>0</v>
      </c>
      <c r="M274" s="278" t="s">
        <v>636</v>
      </c>
      <c r="N274" s="2" t="s">
        <v>540</v>
      </c>
      <c r="O274" s="2">
        <v>4.6E-5</v>
      </c>
      <c r="P274" s="274">
        <v>0</v>
      </c>
      <c r="Q274" s="278" t="s">
        <v>636</v>
      </c>
      <c r="R274" s="2" t="s">
        <v>540</v>
      </c>
      <c r="S274" s="2">
        <v>5.3999999999999998E-5</v>
      </c>
      <c r="T274" s="274">
        <v>0</v>
      </c>
    </row>
    <row r="275" spans="1:20" ht="39.950000000000003" customHeight="1" x14ac:dyDescent="0.25">
      <c r="A275" s="3" t="s">
        <v>227</v>
      </c>
      <c r="B275" s="4" t="s">
        <v>228</v>
      </c>
      <c r="C275" s="278" t="s">
        <v>96</v>
      </c>
      <c r="D275" s="278">
        <v>17041</v>
      </c>
      <c r="E275" s="278" t="s">
        <v>638</v>
      </c>
      <c r="F275" s="2">
        <v>1.7374999999999998</v>
      </c>
      <c r="G275" s="2">
        <v>1.7378048780487805</v>
      </c>
      <c r="H275" s="274">
        <v>2020</v>
      </c>
      <c r="I275" s="278" t="s">
        <v>636</v>
      </c>
      <c r="J275" s="2" t="s">
        <v>540</v>
      </c>
      <c r="K275" s="2">
        <v>8.1000000000000004E-5</v>
      </c>
      <c r="L275" s="274">
        <v>0</v>
      </c>
      <c r="M275" s="278" t="s">
        <v>639</v>
      </c>
      <c r="N275" s="2">
        <v>1.2471910112359552</v>
      </c>
      <c r="O275" s="2">
        <v>1.2474226804123711</v>
      </c>
      <c r="P275" s="274">
        <v>2014</v>
      </c>
      <c r="Q275" s="278" t="s">
        <v>639</v>
      </c>
      <c r="R275" s="2">
        <v>0.26744186046511631</v>
      </c>
      <c r="S275" s="2">
        <v>0.26829268292682928</v>
      </c>
      <c r="T275" s="274">
        <v>2023</v>
      </c>
    </row>
    <row r="276" spans="1:20" ht="39.950000000000003" customHeight="1" x14ac:dyDescent="0.25">
      <c r="A276" s="278" t="s">
        <v>759</v>
      </c>
      <c r="B276" s="4" t="s">
        <v>760</v>
      </c>
      <c r="C276" s="278" t="s">
        <v>96</v>
      </c>
      <c r="D276" s="278">
        <v>17041</v>
      </c>
      <c r="E276" s="278" t="s">
        <v>639</v>
      </c>
      <c r="F276" s="2">
        <v>4.9749999999999996</v>
      </c>
      <c r="G276" s="2">
        <v>4.984251968503937</v>
      </c>
      <c r="H276" s="274">
        <v>2013</v>
      </c>
      <c r="I276" s="278" t="s">
        <v>642</v>
      </c>
      <c r="J276" s="2">
        <v>4.1749999999999998</v>
      </c>
      <c r="K276" s="2">
        <v>4.1845238095238093</v>
      </c>
      <c r="L276" s="274">
        <v>2013</v>
      </c>
      <c r="M276" s="278" t="s">
        <v>636</v>
      </c>
      <c r="N276" s="2" t="s">
        <v>540</v>
      </c>
      <c r="O276" s="2">
        <v>5.1999999999999997E-5</v>
      </c>
      <c r="P276" s="274">
        <v>0</v>
      </c>
      <c r="Q276" s="278" t="s">
        <v>636</v>
      </c>
      <c r="R276" s="2" t="s">
        <v>540</v>
      </c>
      <c r="S276" s="2">
        <v>6.2000000000000003E-5</v>
      </c>
      <c r="T276" s="274">
        <v>0</v>
      </c>
    </row>
    <row r="277" spans="1:20" ht="39.950000000000003" customHeight="1" x14ac:dyDescent="0.25">
      <c r="A277" s="278" t="s">
        <v>761</v>
      </c>
      <c r="B277" s="4" t="s">
        <v>762</v>
      </c>
      <c r="C277" s="278" t="s">
        <v>96</v>
      </c>
      <c r="D277" s="278">
        <v>17041</v>
      </c>
      <c r="E277" s="278" t="s">
        <v>636</v>
      </c>
      <c r="F277" s="2" t="s">
        <v>540</v>
      </c>
      <c r="G277" s="2">
        <v>4.6E-5</v>
      </c>
      <c r="H277" s="274">
        <v>0</v>
      </c>
      <c r="I277" s="278" t="s">
        <v>636</v>
      </c>
      <c r="J277" s="2" t="s">
        <v>540</v>
      </c>
      <c r="K277" s="2">
        <v>9.5000000000000005E-5</v>
      </c>
      <c r="L277" s="274">
        <v>0</v>
      </c>
      <c r="M277" s="278" t="s">
        <v>636</v>
      </c>
      <c r="N277" s="2" t="s">
        <v>540</v>
      </c>
      <c r="O277" s="2">
        <v>5.3999999999999998E-5</v>
      </c>
      <c r="P277" s="274">
        <v>0</v>
      </c>
      <c r="Q277" s="278" t="s">
        <v>636</v>
      </c>
      <c r="R277" s="2" t="s">
        <v>540</v>
      </c>
      <c r="S277" s="2">
        <v>6.6000000000000005E-5</v>
      </c>
      <c r="T277" s="274">
        <v>0</v>
      </c>
    </row>
    <row r="278" spans="1:20" ht="39.950000000000003" customHeight="1" x14ac:dyDescent="0.25">
      <c r="A278" s="278" t="s">
        <v>657</v>
      </c>
      <c r="B278" s="4" t="s">
        <v>658</v>
      </c>
      <c r="C278" s="278" t="s">
        <v>96</v>
      </c>
      <c r="D278" s="278">
        <v>17041</v>
      </c>
      <c r="E278" s="278" t="s">
        <v>640</v>
      </c>
      <c r="F278" s="2">
        <v>2.5419999999999998</v>
      </c>
      <c r="G278" s="2">
        <v>2.5416666666666665</v>
      </c>
      <c r="H278" s="274">
        <v>2024</v>
      </c>
      <c r="I278" s="278" t="s">
        <v>636</v>
      </c>
      <c r="J278" s="2" t="s">
        <v>540</v>
      </c>
      <c r="K278" s="2">
        <v>1.01E-4</v>
      </c>
      <c r="L278" s="274">
        <v>0</v>
      </c>
      <c r="M278" s="278" t="s">
        <v>639</v>
      </c>
      <c r="N278" s="2">
        <v>1</v>
      </c>
      <c r="O278" s="2">
        <v>1</v>
      </c>
      <c r="P278" s="274">
        <v>2023</v>
      </c>
      <c r="Q278" s="278" t="s">
        <v>639</v>
      </c>
      <c r="R278" s="2">
        <v>0.33488372093023255</v>
      </c>
      <c r="S278" s="2">
        <v>0.33561643835616439</v>
      </c>
      <c r="T278" s="274">
        <v>2023</v>
      </c>
    </row>
    <row r="279" spans="1:20" ht="39.950000000000003" customHeight="1" x14ac:dyDescent="0.25">
      <c r="A279" s="278" t="s">
        <v>602</v>
      </c>
      <c r="B279" s="4" t="s">
        <v>603</v>
      </c>
      <c r="C279" s="278" t="s">
        <v>96</v>
      </c>
      <c r="D279" s="278">
        <v>17041</v>
      </c>
      <c r="E279" s="278" t="s">
        <v>636</v>
      </c>
      <c r="F279" s="2" t="s">
        <v>540</v>
      </c>
      <c r="G279" s="2">
        <v>5.1E-5</v>
      </c>
      <c r="H279" s="274">
        <v>0</v>
      </c>
      <c r="I279" s="278" t="s">
        <v>636</v>
      </c>
      <c r="J279" s="2" t="s">
        <v>540</v>
      </c>
      <c r="K279" s="2">
        <v>1.02E-4</v>
      </c>
      <c r="L279" s="274">
        <v>0</v>
      </c>
      <c r="M279" s="278" t="s">
        <v>636</v>
      </c>
      <c r="N279" s="2" t="s">
        <v>540</v>
      </c>
      <c r="O279" s="2">
        <v>6.0000000000000002E-5</v>
      </c>
      <c r="P279" s="274">
        <v>0</v>
      </c>
      <c r="Q279" s="278" t="s">
        <v>636</v>
      </c>
      <c r="R279" s="2" t="s">
        <v>540</v>
      </c>
      <c r="S279" s="2">
        <v>7.2000000000000002E-5</v>
      </c>
      <c r="T279" s="274">
        <v>0</v>
      </c>
    </row>
    <row r="280" spans="1:20" ht="39.950000000000003" customHeight="1" x14ac:dyDescent="0.25">
      <c r="A280" s="278" t="s">
        <v>763</v>
      </c>
      <c r="B280" s="4" t="s">
        <v>764</v>
      </c>
      <c r="C280" s="278" t="s">
        <v>96</v>
      </c>
      <c r="D280" s="278">
        <v>17041</v>
      </c>
      <c r="E280" s="278" t="s">
        <v>636</v>
      </c>
      <c r="F280" s="2" t="s">
        <v>540</v>
      </c>
      <c r="G280" s="2">
        <v>5.3000000000000001E-5</v>
      </c>
      <c r="H280" s="274">
        <v>0</v>
      </c>
      <c r="I280" s="278" t="s">
        <v>636</v>
      </c>
      <c r="J280" s="2" t="s">
        <v>540</v>
      </c>
      <c r="K280" s="2">
        <v>1.0399999999999999E-4</v>
      </c>
      <c r="L280" s="274">
        <v>0</v>
      </c>
      <c r="M280" s="278" t="s">
        <v>636</v>
      </c>
      <c r="N280" s="2" t="s">
        <v>540</v>
      </c>
      <c r="O280" s="2">
        <v>6.2000000000000003E-5</v>
      </c>
      <c r="P280" s="274">
        <v>0</v>
      </c>
      <c r="Q280" s="278" t="s">
        <v>636</v>
      </c>
      <c r="R280" s="2" t="s">
        <v>540</v>
      </c>
      <c r="S280" s="2">
        <v>7.3999999999999996E-5</v>
      </c>
      <c r="T280" s="274">
        <v>0</v>
      </c>
    </row>
    <row r="281" spans="1:20" ht="39.950000000000003" customHeight="1" x14ac:dyDescent="0.25">
      <c r="A281" s="278" t="s">
        <v>765</v>
      </c>
      <c r="B281" s="4" t="s">
        <v>766</v>
      </c>
      <c r="C281" s="278" t="s">
        <v>96</v>
      </c>
      <c r="D281" s="278">
        <v>17041</v>
      </c>
      <c r="E281" s="278" t="s">
        <v>638</v>
      </c>
      <c r="F281" s="2">
        <v>1.25</v>
      </c>
      <c r="G281" s="2">
        <v>1.2514970059880239</v>
      </c>
      <c r="H281" s="274">
        <v>2020</v>
      </c>
      <c r="I281" s="278" t="s">
        <v>636</v>
      </c>
      <c r="J281" s="2" t="s">
        <v>540</v>
      </c>
      <c r="K281" s="2">
        <v>1.06E-4</v>
      </c>
      <c r="L281" s="274">
        <v>0</v>
      </c>
      <c r="M281" s="278" t="s">
        <v>636</v>
      </c>
      <c r="N281" s="2" t="s">
        <v>540</v>
      </c>
      <c r="O281" s="2">
        <v>6.3999999999999997E-5</v>
      </c>
      <c r="P281" s="274">
        <v>0</v>
      </c>
      <c r="Q281" s="278" t="s">
        <v>636</v>
      </c>
      <c r="R281" s="2" t="s">
        <v>540</v>
      </c>
      <c r="S281" s="2">
        <v>7.6000000000000004E-5</v>
      </c>
      <c r="T281" s="274">
        <v>0</v>
      </c>
    </row>
    <row r="282" spans="1:20" ht="39.950000000000003" customHeight="1" x14ac:dyDescent="0.25">
      <c r="A282" s="278" t="s">
        <v>767</v>
      </c>
      <c r="B282" s="4" t="s">
        <v>768</v>
      </c>
      <c r="C282" s="278" t="s">
        <v>96</v>
      </c>
      <c r="D282" s="278">
        <v>17041</v>
      </c>
      <c r="E282" s="278" t="s">
        <v>642</v>
      </c>
      <c r="F282" s="2">
        <v>6.4124999999999996</v>
      </c>
      <c r="G282" s="2">
        <v>6.4216867469879517</v>
      </c>
      <c r="H282" s="274">
        <v>2014</v>
      </c>
      <c r="I282" s="278" t="s">
        <v>642</v>
      </c>
      <c r="J282" s="2">
        <v>4.3499999999999996</v>
      </c>
      <c r="K282" s="2">
        <v>4.3619047619047615</v>
      </c>
      <c r="L282" s="274">
        <v>2012</v>
      </c>
      <c r="M282" s="278" t="s">
        <v>642</v>
      </c>
      <c r="N282" s="2">
        <v>2.3595505617977528</v>
      </c>
      <c r="O282" s="2">
        <v>2.36</v>
      </c>
      <c r="P282" s="274">
        <v>2013</v>
      </c>
      <c r="Q282" s="278" t="s">
        <v>644</v>
      </c>
      <c r="R282" s="2">
        <v>0.55100000000000005</v>
      </c>
      <c r="S282" s="2">
        <v>0.55112676056338028</v>
      </c>
      <c r="T282" s="274">
        <v>2023</v>
      </c>
    </row>
    <row r="283" spans="1:20" ht="39.950000000000003" customHeight="1" x14ac:dyDescent="0.25">
      <c r="A283" s="3" t="s">
        <v>266</v>
      </c>
      <c r="B283" s="4" t="s">
        <v>267</v>
      </c>
      <c r="C283" s="278" t="s">
        <v>96</v>
      </c>
      <c r="D283" s="278">
        <v>17041</v>
      </c>
      <c r="E283" s="278" t="s">
        <v>638</v>
      </c>
      <c r="F283" s="2">
        <v>2.0125000000000002</v>
      </c>
      <c r="G283" s="2">
        <v>2.0140845070422535</v>
      </c>
      <c r="H283" s="274">
        <v>2020</v>
      </c>
      <c r="I283" s="278" t="s">
        <v>636</v>
      </c>
      <c r="J283" s="2" t="s">
        <v>540</v>
      </c>
      <c r="K283" s="2">
        <v>1.0900000000000001E-4</v>
      </c>
      <c r="L283" s="274">
        <v>0</v>
      </c>
      <c r="M283" s="278" t="s">
        <v>640</v>
      </c>
      <c r="N283" s="2">
        <v>0.8314606741573034</v>
      </c>
      <c r="O283" s="2">
        <v>0.83760683760683763</v>
      </c>
      <c r="P283" s="274">
        <v>2023</v>
      </c>
      <c r="Q283" s="278" t="s">
        <v>636</v>
      </c>
      <c r="R283" s="2" t="s">
        <v>540</v>
      </c>
      <c r="S283" s="2">
        <v>7.8999999999999996E-5</v>
      </c>
      <c r="T283" s="274">
        <v>0</v>
      </c>
    </row>
    <row r="284" spans="1:20" ht="39.950000000000003" customHeight="1" x14ac:dyDescent="0.25">
      <c r="A284" s="278" t="s">
        <v>608</v>
      </c>
      <c r="B284" s="4" t="s">
        <v>609</v>
      </c>
      <c r="C284" s="278" t="s">
        <v>96</v>
      </c>
      <c r="D284" s="278">
        <v>17041</v>
      </c>
      <c r="E284" s="278" t="s">
        <v>636</v>
      </c>
      <c r="F284" s="2" t="s">
        <v>540</v>
      </c>
      <c r="G284" s="2">
        <v>6.0000000000000002E-5</v>
      </c>
      <c r="H284" s="274">
        <v>0</v>
      </c>
      <c r="I284" s="278" t="s">
        <v>636</v>
      </c>
      <c r="J284" s="2" t="s">
        <v>540</v>
      </c>
      <c r="K284" s="2">
        <v>1.15E-4</v>
      </c>
      <c r="L284" s="274">
        <v>0</v>
      </c>
      <c r="M284" s="278" t="s">
        <v>636</v>
      </c>
      <c r="N284" s="2" t="s">
        <v>540</v>
      </c>
      <c r="O284" s="2">
        <v>6.7999999999999999E-5</v>
      </c>
      <c r="P284" s="274">
        <v>0</v>
      </c>
      <c r="Q284" s="278" t="s">
        <v>636</v>
      </c>
      <c r="R284" s="2" t="s">
        <v>540</v>
      </c>
      <c r="S284" s="2">
        <v>8.3999999999999995E-5</v>
      </c>
      <c r="T284" s="274">
        <v>0</v>
      </c>
    </row>
    <row r="285" spans="1:20" ht="39.950000000000003" customHeight="1" x14ac:dyDescent="0.25">
      <c r="A285" s="278" t="s">
        <v>769</v>
      </c>
      <c r="B285" s="4" t="s">
        <v>770</v>
      </c>
      <c r="C285" s="278" t="s">
        <v>96</v>
      </c>
      <c r="D285" s="278">
        <v>17041</v>
      </c>
      <c r="E285" s="278" t="s">
        <v>636</v>
      </c>
      <c r="F285" s="2" t="s">
        <v>540</v>
      </c>
      <c r="G285" s="2">
        <v>6.0999999999999999E-5</v>
      </c>
      <c r="H285" s="274">
        <v>0</v>
      </c>
      <c r="I285" s="278" t="s">
        <v>636</v>
      </c>
      <c r="J285" s="2" t="s">
        <v>540</v>
      </c>
      <c r="K285" s="2">
        <v>1.16E-4</v>
      </c>
      <c r="L285" s="274">
        <v>0</v>
      </c>
      <c r="M285" s="278" t="s">
        <v>636</v>
      </c>
      <c r="N285" s="2" t="s">
        <v>540</v>
      </c>
      <c r="O285" s="2">
        <v>6.8999999999999997E-5</v>
      </c>
      <c r="P285" s="274">
        <v>0</v>
      </c>
      <c r="Q285" s="278" t="s">
        <v>636</v>
      </c>
      <c r="R285" s="2" t="s">
        <v>540</v>
      </c>
      <c r="S285" s="2">
        <v>8.5000000000000006E-5</v>
      </c>
      <c r="T285" s="274">
        <v>0</v>
      </c>
    </row>
    <row r="286" spans="1:20" ht="39.950000000000003" customHeight="1" x14ac:dyDescent="0.25">
      <c r="A286" s="3" t="s">
        <v>300</v>
      </c>
      <c r="B286" s="4" t="s">
        <v>301</v>
      </c>
      <c r="C286" s="278" t="s">
        <v>96</v>
      </c>
      <c r="D286" s="278">
        <v>17041</v>
      </c>
      <c r="E286" s="278" t="s">
        <v>638</v>
      </c>
      <c r="F286" s="2">
        <v>1.3875</v>
      </c>
      <c r="G286" s="2">
        <v>1.3926553672316384</v>
      </c>
      <c r="H286" s="274">
        <v>2023</v>
      </c>
      <c r="I286" s="278" t="s">
        <v>636</v>
      </c>
      <c r="J286" s="2" t="s">
        <v>540</v>
      </c>
      <c r="K286" s="2">
        <v>1.25E-4</v>
      </c>
      <c r="L286" s="274">
        <v>0</v>
      </c>
      <c r="M286" s="278" t="s">
        <v>640</v>
      </c>
      <c r="N286" s="2">
        <v>0.8202247191011236</v>
      </c>
      <c r="O286" s="2">
        <v>0.82386363636363635</v>
      </c>
      <c r="P286" s="274">
        <v>2023</v>
      </c>
      <c r="Q286" s="278" t="s">
        <v>640</v>
      </c>
      <c r="R286" s="2">
        <v>0.23720930232558138</v>
      </c>
      <c r="S286" s="2">
        <v>0.23722627737226276</v>
      </c>
      <c r="T286" s="274">
        <v>2023</v>
      </c>
    </row>
    <row r="287" spans="1:20" ht="39.950000000000003" customHeight="1" x14ac:dyDescent="0.25">
      <c r="A287" s="278" t="s">
        <v>612</v>
      </c>
      <c r="B287" s="4" t="s">
        <v>613</v>
      </c>
      <c r="C287" s="278" t="s">
        <v>96</v>
      </c>
      <c r="D287" s="278">
        <v>17041</v>
      </c>
      <c r="E287" s="278" t="s">
        <v>636</v>
      </c>
      <c r="F287" s="2" t="s">
        <v>540</v>
      </c>
      <c r="G287" s="2">
        <v>6.4999999999999994E-5</v>
      </c>
      <c r="H287" s="274">
        <v>0</v>
      </c>
      <c r="I287" s="278" t="s">
        <v>636</v>
      </c>
      <c r="J287" s="2" t="s">
        <v>540</v>
      </c>
      <c r="K287" s="2">
        <v>1.2899999999999999E-4</v>
      </c>
      <c r="L287" s="274">
        <v>0</v>
      </c>
      <c r="M287" s="278" t="s">
        <v>636</v>
      </c>
      <c r="N287" s="2" t="s">
        <v>540</v>
      </c>
      <c r="O287" s="2">
        <v>7.6000000000000004E-5</v>
      </c>
      <c r="P287" s="274">
        <v>0</v>
      </c>
      <c r="Q287" s="278" t="s">
        <v>636</v>
      </c>
      <c r="R287" s="2" t="s">
        <v>540</v>
      </c>
      <c r="S287" s="2">
        <v>9.3999999999999994E-5</v>
      </c>
      <c r="T287" s="274">
        <v>0</v>
      </c>
    </row>
    <row r="288" spans="1:20" ht="39.950000000000003" customHeight="1" x14ac:dyDescent="0.25">
      <c r="A288" s="278" t="s">
        <v>618</v>
      </c>
      <c r="B288" s="4" t="s">
        <v>619</v>
      </c>
      <c r="C288" s="278" t="s">
        <v>96</v>
      </c>
      <c r="D288" s="278">
        <v>17041</v>
      </c>
      <c r="E288" s="278" t="s">
        <v>636</v>
      </c>
      <c r="F288" s="2" t="s">
        <v>540</v>
      </c>
      <c r="G288" s="2">
        <v>6.9999999999999994E-5</v>
      </c>
      <c r="H288" s="274">
        <v>0</v>
      </c>
      <c r="I288" s="278" t="s">
        <v>636</v>
      </c>
      <c r="J288" s="2" t="s">
        <v>540</v>
      </c>
      <c r="K288" s="2">
        <v>1.3799999999999999E-4</v>
      </c>
      <c r="L288" s="274">
        <v>0</v>
      </c>
      <c r="M288" s="278" t="s">
        <v>636</v>
      </c>
      <c r="N288" s="2" t="s">
        <v>540</v>
      </c>
      <c r="O288" s="2">
        <v>8.2999999999999998E-5</v>
      </c>
      <c r="P288" s="274">
        <v>0</v>
      </c>
      <c r="Q288" s="278" t="s">
        <v>636</v>
      </c>
      <c r="R288" s="2" t="s">
        <v>540</v>
      </c>
      <c r="S288" s="2">
        <v>1.02E-4</v>
      </c>
      <c r="T288" s="274">
        <v>0</v>
      </c>
    </row>
    <row r="289" spans="1:20" ht="39.950000000000003" customHeight="1" x14ac:dyDescent="0.25">
      <c r="A289" s="3" t="s">
        <v>339</v>
      </c>
      <c r="B289" s="4" t="s">
        <v>340</v>
      </c>
      <c r="C289" s="278" t="s">
        <v>96</v>
      </c>
      <c r="D289" s="278">
        <v>17041</v>
      </c>
      <c r="E289" s="278" t="s">
        <v>637</v>
      </c>
      <c r="F289" s="2">
        <v>0.77499999999999991</v>
      </c>
      <c r="G289" s="2">
        <v>0.78260869565217395</v>
      </c>
      <c r="H289" s="274">
        <v>2013</v>
      </c>
      <c r="I289" s="278" t="s">
        <v>636</v>
      </c>
      <c r="J289" s="2" t="s">
        <v>540</v>
      </c>
      <c r="K289" s="2">
        <v>1.4899999999999999E-4</v>
      </c>
      <c r="L289" s="274">
        <v>0</v>
      </c>
      <c r="M289" s="278" t="s">
        <v>636</v>
      </c>
      <c r="N289" s="2" t="s">
        <v>540</v>
      </c>
      <c r="O289" s="2">
        <v>8.7999999999999998E-5</v>
      </c>
      <c r="P289" s="274">
        <v>0</v>
      </c>
      <c r="Q289" s="278" t="s">
        <v>636</v>
      </c>
      <c r="R289" s="2" t="s">
        <v>540</v>
      </c>
      <c r="S289" s="2">
        <v>1.08E-4</v>
      </c>
      <c r="T289" s="274">
        <v>0</v>
      </c>
    </row>
    <row r="290" spans="1:20" ht="39.950000000000003" customHeight="1" x14ac:dyDescent="0.25">
      <c r="A290" s="3" t="s">
        <v>343</v>
      </c>
      <c r="B290" s="4" t="s">
        <v>344</v>
      </c>
      <c r="C290" s="278" t="s">
        <v>96</v>
      </c>
      <c r="D290" s="278">
        <v>17041</v>
      </c>
      <c r="E290" s="278" t="s">
        <v>637</v>
      </c>
      <c r="F290" s="2">
        <v>0.79999999999999993</v>
      </c>
      <c r="G290" s="2">
        <v>0.8</v>
      </c>
      <c r="H290" s="274">
        <v>2022</v>
      </c>
      <c r="I290" s="278" t="s">
        <v>636</v>
      </c>
      <c r="J290" s="2" t="s">
        <v>540</v>
      </c>
      <c r="K290" s="2">
        <v>1.5100000000000001E-4</v>
      </c>
      <c r="L290" s="274">
        <v>0</v>
      </c>
      <c r="M290" s="278" t="s">
        <v>636</v>
      </c>
      <c r="N290" s="2" t="s">
        <v>540</v>
      </c>
      <c r="O290" s="2">
        <v>8.8999999999999995E-5</v>
      </c>
      <c r="P290" s="274">
        <v>0</v>
      </c>
      <c r="Q290" s="278" t="s">
        <v>636</v>
      </c>
      <c r="R290" s="2" t="s">
        <v>540</v>
      </c>
      <c r="S290" s="2">
        <v>1.0900000000000001E-4</v>
      </c>
      <c r="T290" s="274">
        <v>0</v>
      </c>
    </row>
    <row r="291" spans="1:20" ht="39.950000000000003" customHeight="1" x14ac:dyDescent="0.25">
      <c r="A291" s="3" t="s">
        <v>349</v>
      </c>
      <c r="B291" s="4" t="s">
        <v>350</v>
      </c>
      <c r="C291" s="278" t="s">
        <v>96</v>
      </c>
      <c r="D291" s="278">
        <v>17041</v>
      </c>
      <c r="E291" s="278" t="s">
        <v>638</v>
      </c>
      <c r="F291" s="2">
        <v>1.35</v>
      </c>
      <c r="G291" s="2">
        <v>1.3520710059171597</v>
      </c>
      <c r="H291" s="274">
        <v>2019</v>
      </c>
      <c r="I291" s="278" t="s">
        <v>636</v>
      </c>
      <c r="J291" s="2" t="s">
        <v>540</v>
      </c>
      <c r="K291" s="2">
        <v>1.55E-4</v>
      </c>
      <c r="L291" s="274">
        <v>0</v>
      </c>
      <c r="M291" s="278" t="s">
        <v>636</v>
      </c>
      <c r="N291" s="2" t="s">
        <v>540</v>
      </c>
      <c r="O291" s="2">
        <v>9.2999999999999997E-5</v>
      </c>
      <c r="P291" s="274">
        <v>0</v>
      </c>
      <c r="Q291" s="278" t="s">
        <v>636</v>
      </c>
      <c r="R291" s="2" t="s">
        <v>540</v>
      </c>
      <c r="S291" s="2">
        <v>1.13E-4</v>
      </c>
      <c r="T291" s="274">
        <v>0</v>
      </c>
    </row>
    <row r="292" spans="1:20" ht="39.950000000000003" customHeight="1" x14ac:dyDescent="0.25">
      <c r="A292" s="3" t="s">
        <v>359</v>
      </c>
      <c r="B292" s="4" t="s">
        <v>360</v>
      </c>
      <c r="C292" s="278" t="s">
        <v>96</v>
      </c>
      <c r="D292" s="278">
        <v>17041</v>
      </c>
      <c r="E292" s="278" t="s">
        <v>636</v>
      </c>
      <c r="F292" s="2" t="s">
        <v>540</v>
      </c>
      <c r="G292" s="2">
        <v>7.6000000000000004E-5</v>
      </c>
      <c r="H292" s="274">
        <v>0</v>
      </c>
      <c r="I292" s="278" t="s">
        <v>636</v>
      </c>
      <c r="J292" s="2" t="s">
        <v>540</v>
      </c>
      <c r="K292" s="2">
        <v>1.6000000000000001E-4</v>
      </c>
      <c r="L292" s="274">
        <v>0</v>
      </c>
      <c r="M292" s="278" t="s">
        <v>640</v>
      </c>
      <c r="N292" s="2">
        <v>0.7415730337078652</v>
      </c>
      <c r="O292" s="2">
        <v>0.74611398963730569</v>
      </c>
      <c r="P292" s="274">
        <v>2016</v>
      </c>
      <c r="Q292" s="278" t="s">
        <v>636</v>
      </c>
      <c r="R292" s="2" t="s">
        <v>540</v>
      </c>
      <c r="S292" s="2">
        <v>1.16E-4</v>
      </c>
      <c r="T292" s="274">
        <v>0</v>
      </c>
    </row>
    <row r="293" spans="1:20" ht="39.950000000000003" customHeight="1" x14ac:dyDescent="0.25">
      <c r="A293" s="278" t="s">
        <v>771</v>
      </c>
      <c r="B293" s="4" t="s">
        <v>772</v>
      </c>
      <c r="C293" s="278" t="s">
        <v>96</v>
      </c>
      <c r="D293" s="278">
        <v>17041</v>
      </c>
      <c r="E293" s="278" t="s">
        <v>636</v>
      </c>
      <c r="F293" s="2" t="s">
        <v>540</v>
      </c>
      <c r="G293" s="2">
        <v>8.0000000000000007E-5</v>
      </c>
      <c r="H293" s="274">
        <v>0</v>
      </c>
      <c r="I293" s="278" t="s">
        <v>636</v>
      </c>
      <c r="J293" s="2" t="s">
        <v>540</v>
      </c>
      <c r="K293" s="2">
        <v>1.66E-4</v>
      </c>
      <c r="L293" s="274">
        <v>0</v>
      </c>
      <c r="M293" s="278" t="s">
        <v>636</v>
      </c>
      <c r="N293" s="2" t="s">
        <v>540</v>
      </c>
      <c r="O293" s="2">
        <v>9.8999999999999994E-5</v>
      </c>
      <c r="P293" s="274">
        <v>0</v>
      </c>
      <c r="Q293" s="278" t="s">
        <v>636</v>
      </c>
      <c r="R293" s="2" t="s">
        <v>540</v>
      </c>
      <c r="S293" s="2">
        <v>1.22E-4</v>
      </c>
      <c r="T293" s="274">
        <v>0</v>
      </c>
    </row>
    <row r="294" spans="1:20" ht="39.950000000000003" customHeight="1" x14ac:dyDescent="0.25">
      <c r="A294" s="278" t="s">
        <v>373</v>
      </c>
      <c r="B294" s="4" t="s">
        <v>374</v>
      </c>
      <c r="C294" s="278" t="s">
        <v>96</v>
      </c>
      <c r="D294" s="278">
        <v>17041</v>
      </c>
      <c r="E294" s="278" t="s">
        <v>638</v>
      </c>
      <c r="F294" s="2">
        <v>2.2374999999999998</v>
      </c>
      <c r="G294" s="2">
        <v>2.2406639004149378</v>
      </c>
      <c r="H294" s="274">
        <v>2023</v>
      </c>
      <c r="I294" s="278" t="s">
        <v>636</v>
      </c>
      <c r="J294" s="2" t="s">
        <v>540</v>
      </c>
      <c r="K294" s="2">
        <v>1.7000000000000001E-4</v>
      </c>
      <c r="L294" s="274">
        <v>0</v>
      </c>
      <c r="M294" s="278" t="s">
        <v>639</v>
      </c>
      <c r="N294" s="2">
        <v>1</v>
      </c>
      <c r="O294" s="2">
        <v>1.0076335877862594</v>
      </c>
      <c r="P294" s="274">
        <v>2023</v>
      </c>
      <c r="Q294" s="278" t="s">
        <v>636</v>
      </c>
      <c r="R294" s="2" t="s">
        <v>540</v>
      </c>
      <c r="S294" s="2">
        <v>1.25E-4</v>
      </c>
      <c r="T294" s="274">
        <v>0</v>
      </c>
    </row>
    <row r="295" spans="1:20" ht="39.950000000000003" customHeight="1" x14ac:dyDescent="0.25">
      <c r="A295" s="3" t="s">
        <v>377</v>
      </c>
      <c r="B295" s="4" t="s">
        <v>378</v>
      </c>
      <c r="C295" s="278" t="s">
        <v>96</v>
      </c>
      <c r="D295" s="278">
        <v>17041</v>
      </c>
      <c r="E295" s="278" t="s">
        <v>638</v>
      </c>
      <c r="F295" s="2">
        <v>1.4374999999999998</v>
      </c>
      <c r="G295" s="2">
        <v>1.4380952380952381</v>
      </c>
      <c r="H295" s="274">
        <v>2023</v>
      </c>
      <c r="I295" s="278" t="s">
        <v>636</v>
      </c>
      <c r="J295" s="2" t="s">
        <v>540</v>
      </c>
      <c r="K295" s="2">
        <v>1.73E-4</v>
      </c>
      <c r="L295" s="274">
        <v>0</v>
      </c>
      <c r="M295" s="278" t="s">
        <v>640</v>
      </c>
      <c r="N295" s="2">
        <v>0.7191011235955056</v>
      </c>
      <c r="O295" s="2">
        <v>0.72727272727272729</v>
      </c>
      <c r="P295" s="274">
        <v>2022</v>
      </c>
      <c r="Q295" s="278" t="s">
        <v>639</v>
      </c>
      <c r="R295" s="2">
        <v>0.23720930232558138</v>
      </c>
      <c r="S295" s="2">
        <v>0.23764705882352941</v>
      </c>
      <c r="T295" s="274">
        <v>2023</v>
      </c>
    </row>
    <row r="296" spans="1:20" ht="39.950000000000003" customHeight="1" x14ac:dyDescent="0.25">
      <c r="A296" s="3" t="s">
        <v>379</v>
      </c>
      <c r="B296" s="4" t="s">
        <v>380</v>
      </c>
      <c r="C296" s="278" t="s">
        <v>96</v>
      </c>
      <c r="D296" s="278">
        <v>17041</v>
      </c>
      <c r="E296" s="278" t="s">
        <v>637</v>
      </c>
      <c r="F296" s="2">
        <v>0.97499999999999998</v>
      </c>
      <c r="G296" s="2">
        <v>0.97777777777777775</v>
      </c>
      <c r="H296" s="274">
        <v>2023</v>
      </c>
      <c r="I296" s="278" t="s">
        <v>636</v>
      </c>
      <c r="J296" s="2" t="s">
        <v>540</v>
      </c>
      <c r="K296" s="2">
        <v>1.74E-4</v>
      </c>
      <c r="L296" s="274">
        <v>0</v>
      </c>
      <c r="M296" s="278" t="s">
        <v>636</v>
      </c>
      <c r="N296" s="2" t="s">
        <v>540</v>
      </c>
      <c r="O296" s="2">
        <v>1.0399999999999999E-4</v>
      </c>
      <c r="P296" s="274">
        <v>0</v>
      </c>
      <c r="Q296" s="278" t="s">
        <v>636</v>
      </c>
      <c r="R296" s="2" t="s">
        <v>540</v>
      </c>
      <c r="S296" s="2">
        <v>1.2799999999999999E-4</v>
      </c>
      <c r="T296" s="274">
        <v>0</v>
      </c>
    </row>
    <row r="297" spans="1:20" ht="39.950000000000003" customHeight="1" x14ac:dyDescent="0.25">
      <c r="A297" s="3" t="s">
        <v>381</v>
      </c>
      <c r="B297" s="4" t="s">
        <v>382</v>
      </c>
      <c r="C297" s="278" t="s">
        <v>96</v>
      </c>
      <c r="D297" s="278">
        <v>17041</v>
      </c>
      <c r="E297" s="278" t="s">
        <v>636</v>
      </c>
      <c r="F297" s="2" t="s">
        <v>540</v>
      </c>
      <c r="G297" s="2">
        <v>8.3999999999999995E-5</v>
      </c>
      <c r="H297" s="274">
        <v>0</v>
      </c>
      <c r="I297" s="278" t="s">
        <v>636</v>
      </c>
      <c r="J297" s="2" t="s">
        <v>540</v>
      </c>
      <c r="K297" s="2">
        <v>1.75E-4</v>
      </c>
      <c r="L297" s="274">
        <v>0</v>
      </c>
      <c r="M297" s="278" t="s">
        <v>636</v>
      </c>
      <c r="N297" s="2" t="s">
        <v>540</v>
      </c>
      <c r="O297" s="2">
        <v>1.05E-4</v>
      </c>
      <c r="P297" s="274">
        <v>0</v>
      </c>
      <c r="Q297" s="278" t="s">
        <v>636</v>
      </c>
      <c r="R297" s="2" t="s">
        <v>540</v>
      </c>
      <c r="S297" s="2">
        <v>1.2899999999999999E-4</v>
      </c>
      <c r="T297" s="274">
        <v>0</v>
      </c>
    </row>
    <row r="298" spans="1:20" ht="39.950000000000003" customHeight="1" x14ac:dyDescent="0.25">
      <c r="A298" s="3" t="s">
        <v>14</v>
      </c>
      <c r="B298" s="4" t="s">
        <v>383</v>
      </c>
      <c r="C298" s="278" t="s">
        <v>96</v>
      </c>
      <c r="D298" s="278">
        <v>17041</v>
      </c>
      <c r="E298" s="278" t="s">
        <v>640</v>
      </c>
      <c r="F298" s="2">
        <v>3.1999999999999997</v>
      </c>
      <c r="G298" s="2">
        <v>3.2067901234567899</v>
      </c>
      <c r="H298" s="274">
        <v>2023</v>
      </c>
      <c r="I298" s="278" t="s">
        <v>639</v>
      </c>
      <c r="J298" s="2">
        <v>2.8499999999999996</v>
      </c>
      <c r="K298" s="2">
        <v>2.8599033816425119</v>
      </c>
      <c r="L298" s="274">
        <v>2022</v>
      </c>
      <c r="M298" s="278" t="s">
        <v>639</v>
      </c>
      <c r="N298" s="2">
        <v>1.7303370786516854</v>
      </c>
      <c r="O298" s="2">
        <v>1.7380952380952381</v>
      </c>
      <c r="P298" s="274">
        <v>2023</v>
      </c>
      <c r="Q298" s="278" t="s">
        <v>642</v>
      </c>
      <c r="R298" s="2">
        <v>0.36511627906976746</v>
      </c>
      <c r="S298" s="2">
        <v>0.36542635658914735</v>
      </c>
      <c r="T298" s="274">
        <v>2023</v>
      </c>
    </row>
    <row r="299" spans="1:20" ht="39.950000000000003" customHeight="1" x14ac:dyDescent="0.25">
      <c r="A299" s="278" t="s">
        <v>628</v>
      </c>
      <c r="B299" s="4" t="s">
        <v>629</v>
      </c>
      <c r="C299" s="278" t="s">
        <v>96</v>
      </c>
      <c r="D299" s="278">
        <v>17041</v>
      </c>
      <c r="E299" s="278" t="s">
        <v>636</v>
      </c>
      <c r="F299" s="2" t="s">
        <v>540</v>
      </c>
      <c r="G299" s="2">
        <v>8.5000000000000006E-5</v>
      </c>
      <c r="H299" s="274">
        <v>0</v>
      </c>
      <c r="I299" s="278" t="s">
        <v>636</v>
      </c>
      <c r="J299" s="2" t="s">
        <v>540</v>
      </c>
      <c r="K299" s="2">
        <v>1.76E-4</v>
      </c>
      <c r="L299" s="274">
        <v>0</v>
      </c>
      <c r="M299" s="278" t="s">
        <v>636</v>
      </c>
      <c r="N299" s="2" t="s">
        <v>540</v>
      </c>
      <c r="O299" s="2">
        <v>1.06E-4</v>
      </c>
      <c r="P299" s="274">
        <v>0</v>
      </c>
      <c r="Q299" s="278" t="s">
        <v>636</v>
      </c>
      <c r="R299" s="2" t="s">
        <v>540</v>
      </c>
      <c r="S299" s="2">
        <v>1.2999999999999999E-4</v>
      </c>
      <c r="T299" s="274">
        <v>0</v>
      </c>
    </row>
    <row r="300" spans="1:20" ht="39.950000000000003" customHeight="1" x14ac:dyDescent="0.25">
      <c r="A300" s="3" t="s">
        <v>422</v>
      </c>
      <c r="B300" s="4" t="s">
        <v>423</v>
      </c>
      <c r="C300" s="278" t="s">
        <v>96</v>
      </c>
      <c r="D300" s="278">
        <v>17041</v>
      </c>
      <c r="E300" s="278" t="s">
        <v>638</v>
      </c>
      <c r="F300" s="2">
        <v>1.5999999999999999</v>
      </c>
      <c r="G300" s="2">
        <v>1.6036585365853659</v>
      </c>
      <c r="H300" s="274">
        <v>2023</v>
      </c>
      <c r="I300" s="278" t="s">
        <v>636</v>
      </c>
      <c r="J300" s="2" t="s">
        <v>540</v>
      </c>
      <c r="K300" s="2">
        <v>1.9699999999999999E-4</v>
      </c>
      <c r="L300" s="274">
        <v>0</v>
      </c>
      <c r="M300" s="278" t="s">
        <v>640</v>
      </c>
      <c r="N300" s="2">
        <v>0.8202247191011236</v>
      </c>
      <c r="O300" s="2">
        <v>0.82568807339449546</v>
      </c>
      <c r="P300" s="274">
        <v>2023</v>
      </c>
      <c r="Q300" s="278" t="s">
        <v>636</v>
      </c>
      <c r="R300" s="2" t="s">
        <v>540</v>
      </c>
      <c r="S300" s="2">
        <v>1.47E-4</v>
      </c>
      <c r="T300" s="274">
        <v>0</v>
      </c>
    </row>
    <row r="301" spans="1:20" ht="39.950000000000003" customHeight="1" x14ac:dyDescent="0.25">
      <c r="A301" s="278" t="s">
        <v>632</v>
      </c>
      <c r="B301" s="4" t="s">
        <v>633</v>
      </c>
      <c r="C301" s="278" t="s">
        <v>96</v>
      </c>
      <c r="D301" s="278">
        <v>17041</v>
      </c>
      <c r="E301" s="278" t="s">
        <v>636</v>
      </c>
      <c r="F301" s="2" t="s">
        <v>540</v>
      </c>
      <c r="G301" s="2">
        <v>9.7999999999999997E-5</v>
      </c>
      <c r="H301" s="274">
        <v>0</v>
      </c>
      <c r="I301" s="278" t="s">
        <v>636</v>
      </c>
      <c r="J301" s="2" t="s">
        <v>540</v>
      </c>
      <c r="K301" s="2">
        <v>1.9799999999999999E-4</v>
      </c>
      <c r="L301" s="274">
        <v>0</v>
      </c>
      <c r="M301" s="278" t="s">
        <v>636</v>
      </c>
      <c r="N301" s="2" t="s">
        <v>540</v>
      </c>
      <c r="O301" s="2">
        <v>1.22E-4</v>
      </c>
      <c r="P301" s="274">
        <v>0</v>
      </c>
      <c r="Q301" s="278" t="s">
        <v>636</v>
      </c>
      <c r="R301" s="2" t="s">
        <v>540</v>
      </c>
      <c r="S301" s="2">
        <v>1.4799999999999999E-4</v>
      </c>
      <c r="T301" s="274">
        <v>0</v>
      </c>
    </row>
    <row r="302" spans="1:20" ht="39.950000000000003" customHeight="1" x14ac:dyDescent="0.25">
      <c r="A302" s="278" t="s">
        <v>773</v>
      </c>
      <c r="B302" s="4" t="s">
        <v>774</v>
      </c>
      <c r="C302" s="278" t="s">
        <v>96</v>
      </c>
      <c r="D302" s="278">
        <v>17041</v>
      </c>
      <c r="E302" s="278" t="s">
        <v>636</v>
      </c>
      <c r="F302" s="2" t="s">
        <v>540</v>
      </c>
      <c r="G302" s="2">
        <v>9.8999999999999994E-5</v>
      </c>
      <c r="H302" s="274">
        <v>0</v>
      </c>
      <c r="I302" s="278" t="s">
        <v>636</v>
      </c>
      <c r="J302" s="2" t="s">
        <v>540</v>
      </c>
      <c r="K302" s="2">
        <v>1.9900000000000001E-4</v>
      </c>
      <c r="L302" s="274">
        <v>0</v>
      </c>
      <c r="M302" s="278" t="s">
        <v>636</v>
      </c>
      <c r="N302" s="2" t="s">
        <v>540</v>
      </c>
      <c r="O302" s="2">
        <v>1.2300000000000001E-4</v>
      </c>
      <c r="P302" s="274">
        <v>0</v>
      </c>
      <c r="Q302" s="278" t="s">
        <v>636</v>
      </c>
      <c r="R302" s="2" t="s">
        <v>540</v>
      </c>
      <c r="S302" s="2">
        <v>1.4899999999999999E-4</v>
      </c>
      <c r="T302" s="274">
        <v>0</v>
      </c>
    </row>
    <row r="303" spans="1:20" ht="39.950000000000003" customHeight="1" x14ac:dyDescent="0.25">
      <c r="A303" s="278" t="s">
        <v>775</v>
      </c>
      <c r="B303" s="4" t="s">
        <v>776</v>
      </c>
      <c r="C303" s="278" t="s">
        <v>96</v>
      </c>
      <c r="D303" s="278">
        <v>17041</v>
      </c>
      <c r="E303" s="278" t="s">
        <v>636</v>
      </c>
      <c r="F303" s="2" t="s">
        <v>540</v>
      </c>
      <c r="G303" s="2">
        <v>1.01E-4</v>
      </c>
      <c r="H303" s="274">
        <v>0</v>
      </c>
      <c r="I303" s="278" t="s">
        <v>636</v>
      </c>
      <c r="J303" s="2" t="s">
        <v>540</v>
      </c>
      <c r="K303" s="2">
        <v>2.04E-4</v>
      </c>
      <c r="L303" s="274">
        <v>0</v>
      </c>
      <c r="M303" s="278" t="s">
        <v>636</v>
      </c>
      <c r="N303" s="2" t="s">
        <v>540</v>
      </c>
      <c r="O303" s="2">
        <v>1.26E-4</v>
      </c>
      <c r="P303" s="274">
        <v>0</v>
      </c>
      <c r="Q303" s="278" t="s">
        <v>636</v>
      </c>
      <c r="R303" s="2" t="s">
        <v>540</v>
      </c>
      <c r="S303" s="2">
        <v>1.54E-4</v>
      </c>
      <c r="T303" s="274">
        <v>0</v>
      </c>
    </row>
    <row r="304" spans="1:20" ht="39.950000000000003" customHeight="1" x14ac:dyDescent="0.25">
      <c r="A304" s="3" t="s">
        <v>440</v>
      </c>
      <c r="B304" s="4" t="s">
        <v>441</v>
      </c>
      <c r="C304" s="278" t="s">
        <v>96</v>
      </c>
      <c r="D304" s="278">
        <v>17041</v>
      </c>
      <c r="E304" s="278" t="s">
        <v>636</v>
      </c>
      <c r="F304" s="2" t="s">
        <v>540</v>
      </c>
      <c r="G304" s="2">
        <v>1.05E-4</v>
      </c>
      <c r="H304" s="274">
        <v>0</v>
      </c>
      <c r="I304" s="278" t="s">
        <v>636</v>
      </c>
      <c r="J304" s="2" t="s">
        <v>540</v>
      </c>
      <c r="K304" s="2">
        <v>2.0900000000000001E-4</v>
      </c>
      <c r="L304" s="274">
        <v>0</v>
      </c>
      <c r="M304" s="278" t="s">
        <v>636</v>
      </c>
      <c r="N304" s="2" t="s">
        <v>540</v>
      </c>
      <c r="O304" s="2">
        <v>1.2999999999999999E-4</v>
      </c>
      <c r="P304" s="274">
        <v>0</v>
      </c>
      <c r="Q304" s="278" t="s">
        <v>636</v>
      </c>
      <c r="R304" s="2" t="s">
        <v>540</v>
      </c>
      <c r="S304" s="2">
        <v>1.5799999999999999E-4</v>
      </c>
      <c r="T304" s="274">
        <v>0</v>
      </c>
    </row>
    <row r="305" spans="1:20" ht="39.950000000000003" customHeight="1" x14ac:dyDescent="0.25">
      <c r="A305" s="278" t="s">
        <v>777</v>
      </c>
      <c r="B305" s="4" t="s">
        <v>778</v>
      </c>
      <c r="C305" s="278" t="s">
        <v>96</v>
      </c>
      <c r="D305" s="278">
        <v>17041</v>
      </c>
      <c r="E305" s="278" t="s">
        <v>636</v>
      </c>
      <c r="F305" s="2" t="s">
        <v>540</v>
      </c>
      <c r="G305" s="2">
        <v>1.1E-4</v>
      </c>
      <c r="H305" s="274">
        <v>0</v>
      </c>
      <c r="I305" s="278" t="s">
        <v>636</v>
      </c>
      <c r="J305" s="2" t="s">
        <v>540</v>
      </c>
      <c r="K305" s="2">
        <v>2.2100000000000001E-4</v>
      </c>
      <c r="L305" s="274">
        <v>0</v>
      </c>
      <c r="M305" s="278" t="s">
        <v>636</v>
      </c>
      <c r="N305" s="2" t="s">
        <v>540</v>
      </c>
      <c r="O305" s="2">
        <v>1.35E-4</v>
      </c>
      <c r="P305" s="274">
        <v>0</v>
      </c>
      <c r="Q305" s="278" t="s">
        <v>636</v>
      </c>
      <c r="R305" s="2" t="s">
        <v>540</v>
      </c>
      <c r="S305" s="2">
        <v>1.7000000000000001E-4</v>
      </c>
      <c r="T305" s="274">
        <v>0</v>
      </c>
    </row>
    <row r="306" spans="1:20" ht="39.950000000000003" customHeight="1" x14ac:dyDescent="0.25">
      <c r="A306" s="278" t="s">
        <v>473</v>
      </c>
      <c r="B306" s="4" t="s">
        <v>474</v>
      </c>
      <c r="C306" s="278" t="s">
        <v>96</v>
      </c>
      <c r="D306" s="278">
        <v>17041</v>
      </c>
      <c r="E306" s="278" t="s">
        <v>638</v>
      </c>
      <c r="F306" s="2">
        <v>1.2124999999999999</v>
      </c>
      <c r="G306" s="2">
        <v>1.2238805970149254</v>
      </c>
      <c r="H306" s="274">
        <v>2023</v>
      </c>
      <c r="I306" s="278" t="s">
        <v>639</v>
      </c>
      <c r="J306" s="2">
        <v>1.9</v>
      </c>
      <c r="K306" s="2">
        <v>1.9081632653061225</v>
      </c>
      <c r="L306" s="274">
        <v>2019</v>
      </c>
      <c r="M306" s="278" t="s">
        <v>639</v>
      </c>
      <c r="N306" s="2">
        <v>1.1797752808988764</v>
      </c>
      <c r="O306" s="2">
        <v>1.1857142857142857</v>
      </c>
      <c r="P306" s="274">
        <v>2020</v>
      </c>
      <c r="Q306" s="278" t="s">
        <v>636</v>
      </c>
      <c r="R306" s="2" t="s">
        <v>540</v>
      </c>
      <c r="S306" s="2">
        <v>1.7200000000000001E-4</v>
      </c>
      <c r="T306" s="274">
        <v>0</v>
      </c>
    </row>
    <row r="307" spans="1:20" ht="39.950000000000003" customHeight="1" x14ac:dyDescent="0.25">
      <c r="A307" s="3"/>
      <c r="B307" s="4"/>
      <c r="C307" s="278"/>
      <c r="D307" s="278"/>
      <c r="E307" s="278" t="s">
        <v>540</v>
      </c>
      <c r="F307" s="2" t="s">
        <v>540</v>
      </c>
      <c r="G307" s="2" t="s">
        <v>540</v>
      </c>
      <c r="H307" s="274" t="s">
        <v>540</v>
      </c>
      <c r="I307" s="278" t="s">
        <v>540</v>
      </c>
      <c r="J307" s="2" t="s">
        <v>540</v>
      </c>
      <c r="K307" s="2" t="s">
        <v>540</v>
      </c>
      <c r="L307" s="274" t="s">
        <v>540</v>
      </c>
      <c r="M307" s="278" t="s">
        <v>540</v>
      </c>
      <c r="N307" s="2" t="s">
        <v>540</v>
      </c>
      <c r="O307" s="2" t="s">
        <v>540</v>
      </c>
      <c r="P307" s="274" t="s">
        <v>540</v>
      </c>
      <c r="Q307" s="278" t="s">
        <v>540</v>
      </c>
      <c r="R307" s="2" t="s">
        <v>540</v>
      </c>
      <c r="S307" s="2" t="s">
        <v>540</v>
      </c>
      <c r="T307" s="274" t="s">
        <v>540</v>
      </c>
    </row>
    <row r="308" spans="1:20" ht="39.950000000000003" customHeight="1" x14ac:dyDescent="0.25">
      <c r="A308" s="3"/>
      <c r="B308" s="4"/>
      <c r="C308" s="278"/>
      <c r="D308" s="278"/>
      <c r="E308" s="278" t="s">
        <v>540</v>
      </c>
      <c r="F308" s="2" t="s">
        <v>540</v>
      </c>
      <c r="G308" s="2" t="s">
        <v>540</v>
      </c>
      <c r="H308" s="274" t="s">
        <v>540</v>
      </c>
      <c r="I308" s="278" t="s">
        <v>540</v>
      </c>
      <c r="J308" s="2" t="s">
        <v>540</v>
      </c>
      <c r="K308" s="2" t="s">
        <v>540</v>
      </c>
      <c r="L308" s="274" t="s">
        <v>540</v>
      </c>
      <c r="M308" s="278" t="s">
        <v>540</v>
      </c>
      <c r="N308" s="2" t="s">
        <v>540</v>
      </c>
      <c r="O308" s="2" t="s">
        <v>540</v>
      </c>
      <c r="P308" s="274" t="s">
        <v>540</v>
      </c>
      <c r="Q308" s="278" t="s">
        <v>540</v>
      </c>
      <c r="R308" s="2" t="s">
        <v>540</v>
      </c>
      <c r="S308" s="2" t="s">
        <v>540</v>
      </c>
      <c r="T308" s="274" t="s">
        <v>540</v>
      </c>
    </row>
    <row r="309" spans="1:20" ht="39.950000000000003" customHeight="1" x14ac:dyDescent="0.25">
      <c r="A309" s="3"/>
      <c r="B309" s="4"/>
      <c r="C309" s="278"/>
      <c r="D309" s="278"/>
      <c r="E309" s="278" t="s">
        <v>540</v>
      </c>
      <c r="F309" s="2" t="s">
        <v>540</v>
      </c>
      <c r="G309" s="2" t="s">
        <v>540</v>
      </c>
      <c r="H309" s="274" t="s">
        <v>540</v>
      </c>
      <c r="I309" s="278" t="s">
        <v>540</v>
      </c>
      <c r="J309" s="2" t="s">
        <v>540</v>
      </c>
      <c r="K309" s="2" t="s">
        <v>540</v>
      </c>
      <c r="L309" s="274" t="s">
        <v>540</v>
      </c>
      <c r="M309" s="278" t="s">
        <v>540</v>
      </c>
      <c r="N309" s="2" t="s">
        <v>540</v>
      </c>
      <c r="O309" s="2" t="s">
        <v>540</v>
      </c>
      <c r="P309" s="274" t="s">
        <v>540</v>
      </c>
      <c r="Q309" s="278" t="s">
        <v>540</v>
      </c>
      <c r="R309" s="2" t="s">
        <v>540</v>
      </c>
      <c r="S309" s="2" t="s">
        <v>540</v>
      </c>
      <c r="T309" s="274" t="s">
        <v>540</v>
      </c>
    </row>
    <row r="310" spans="1:20" ht="39.950000000000003" customHeight="1" x14ac:dyDescent="0.25">
      <c r="A310" s="3"/>
      <c r="B310" s="4"/>
      <c r="C310" s="278"/>
      <c r="D310" s="278"/>
      <c r="E310" s="278" t="s">
        <v>540</v>
      </c>
      <c r="F310" s="2" t="s">
        <v>540</v>
      </c>
      <c r="G310" s="2" t="s">
        <v>540</v>
      </c>
      <c r="H310" s="274" t="s">
        <v>540</v>
      </c>
      <c r="I310" s="278" t="s">
        <v>540</v>
      </c>
      <c r="J310" s="2" t="s">
        <v>540</v>
      </c>
      <c r="K310" s="2" t="s">
        <v>540</v>
      </c>
      <c r="L310" s="274" t="s">
        <v>540</v>
      </c>
      <c r="M310" s="278" t="s">
        <v>540</v>
      </c>
      <c r="N310" s="2" t="s">
        <v>540</v>
      </c>
      <c r="O310" s="2" t="s">
        <v>540</v>
      </c>
      <c r="P310" s="274" t="s">
        <v>540</v>
      </c>
      <c r="Q310" s="278" t="s">
        <v>540</v>
      </c>
      <c r="R310" s="2" t="s">
        <v>540</v>
      </c>
      <c r="S310" s="2" t="s">
        <v>540</v>
      </c>
      <c r="T310" s="274" t="s">
        <v>540</v>
      </c>
    </row>
    <row r="311" spans="1:20" ht="39.950000000000003" customHeight="1" x14ac:dyDescent="0.25">
      <c r="A311" s="3"/>
      <c r="B311" s="4"/>
      <c r="C311" s="278"/>
      <c r="D311" s="278"/>
      <c r="E311" s="278" t="s">
        <v>540</v>
      </c>
      <c r="F311" s="2" t="s">
        <v>540</v>
      </c>
      <c r="G311" s="2" t="s">
        <v>540</v>
      </c>
      <c r="H311" s="274" t="s">
        <v>540</v>
      </c>
      <c r="I311" s="278" t="s">
        <v>540</v>
      </c>
      <c r="J311" s="2" t="s">
        <v>540</v>
      </c>
      <c r="K311" s="2" t="s">
        <v>540</v>
      </c>
      <c r="L311" s="274" t="s">
        <v>540</v>
      </c>
      <c r="M311" s="278" t="s">
        <v>540</v>
      </c>
      <c r="N311" s="2" t="s">
        <v>540</v>
      </c>
      <c r="O311" s="2" t="s">
        <v>540</v>
      </c>
      <c r="P311" s="274" t="s">
        <v>540</v>
      </c>
      <c r="Q311" s="278" t="s">
        <v>540</v>
      </c>
      <c r="R311" s="2" t="s">
        <v>540</v>
      </c>
      <c r="S311" s="2" t="s">
        <v>540</v>
      </c>
      <c r="T311" s="274" t="s">
        <v>540</v>
      </c>
    </row>
    <row r="312" spans="1:20" ht="39.950000000000003" customHeight="1" x14ac:dyDescent="0.25">
      <c r="A312" s="3"/>
      <c r="B312" s="4"/>
      <c r="C312" s="278"/>
      <c r="D312" s="278"/>
      <c r="E312" s="278" t="s">
        <v>540</v>
      </c>
      <c r="F312" s="2" t="s">
        <v>540</v>
      </c>
      <c r="G312" s="2" t="s">
        <v>540</v>
      </c>
      <c r="H312" s="274" t="s">
        <v>540</v>
      </c>
      <c r="I312" s="278" t="s">
        <v>540</v>
      </c>
      <c r="J312" s="2" t="s">
        <v>540</v>
      </c>
      <c r="K312" s="2" t="s">
        <v>540</v>
      </c>
      <c r="L312" s="274" t="s">
        <v>540</v>
      </c>
      <c r="M312" s="278" t="s">
        <v>540</v>
      </c>
      <c r="N312" s="2" t="s">
        <v>540</v>
      </c>
      <c r="O312" s="2" t="s">
        <v>540</v>
      </c>
      <c r="P312" s="274" t="s">
        <v>540</v>
      </c>
      <c r="Q312" s="278" t="s">
        <v>540</v>
      </c>
      <c r="R312" s="2" t="s">
        <v>540</v>
      </c>
      <c r="S312" s="2" t="s">
        <v>540</v>
      </c>
      <c r="T312" s="274" t="s">
        <v>540</v>
      </c>
    </row>
    <row r="313" spans="1:20" ht="39.950000000000003" customHeight="1" x14ac:dyDescent="0.25">
      <c r="A313" s="3"/>
      <c r="B313" s="4"/>
      <c r="C313" s="278"/>
      <c r="D313" s="278"/>
      <c r="E313" s="278" t="s">
        <v>540</v>
      </c>
      <c r="F313" s="2" t="s">
        <v>540</v>
      </c>
      <c r="G313" s="2" t="s">
        <v>540</v>
      </c>
      <c r="H313" s="274" t="s">
        <v>540</v>
      </c>
      <c r="I313" s="278" t="s">
        <v>540</v>
      </c>
      <c r="J313" s="2" t="s">
        <v>540</v>
      </c>
      <c r="K313" s="2" t="s">
        <v>540</v>
      </c>
      <c r="L313" s="274" t="s">
        <v>540</v>
      </c>
      <c r="M313" s="278" t="s">
        <v>540</v>
      </c>
      <c r="N313" s="2" t="s">
        <v>540</v>
      </c>
      <c r="O313" s="2" t="s">
        <v>540</v>
      </c>
      <c r="P313" s="274" t="s">
        <v>540</v>
      </c>
      <c r="Q313" s="278" t="s">
        <v>540</v>
      </c>
      <c r="R313" s="2" t="s">
        <v>540</v>
      </c>
      <c r="S313" s="2" t="s">
        <v>540</v>
      </c>
      <c r="T313" s="274" t="s">
        <v>540</v>
      </c>
    </row>
    <row r="314" spans="1:20" ht="39.950000000000003" customHeight="1" x14ac:dyDescent="0.25">
      <c r="A314" s="3"/>
      <c r="B314" s="4"/>
      <c r="C314" s="278"/>
      <c r="D314" s="278"/>
      <c r="E314" s="278" t="s">
        <v>540</v>
      </c>
      <c r="F314" s="2" t="s">
        <v>540</v>
      </c>
      <c r="G314" s="2" t="s">
        <v>540</v>
      </c>
      <c r="H314" s="274" t="s">
        <v>540</v>
      </c>
      <c r="I314" s="278" t="s">
        <v>540</v>
      </c>
      <c r="J314" s="2" t="s">
        <v>540</v>
      </c>
      <c r="K314" s="2" t="s">
        <v>540</v>
      </c>
      <c r="L314" s="274" t="s">
        <v>540</v>
      </c>
      <c r="M314" s="278" t="s">
        <v>540</v>
      </c>
      <c r="N314" s="2" t="s">
        <v>540</v>
      </c>
      <c r="O314" s="2" t="s">
        <v>540</v>
      </c>
      <c r="P314" s="274" t="s">
        <v>540</v>
      </c>
      <c r="Q314" s="278" t="s">
        <v>540</v>
      </c>
      <c r="R314" s="2" t="s">
        <v>540</v>
      </c>
      <c r="S314" s="2" t="s">
        <v>540</v>
      </c>
      <c r="T314" s="274" t="s">
        <v>540</v>
      </c>
    </row>
    <row r="315" spans="1:20" ht="39.950000000000003" customHeight="1" x14ac:dyDescent="0.25">
      <c r="A315" s="3"/>
      <c r="B315" s="4"/>
      <c r="C315" s="278"/>
      <c r="D315" s="278"/>
      <c r="E315" s="278" t="s">
        <v>540</v>
      </c>
      <c r="F315" s="2" t="s">
        <v>540</v>
      </c>
      <c r="G315" s="2" t="s">
        <v>540</v>
      </c>
      <c r="H315" s="274" t="s">
        <v>540</v>
      </c>
      <c r="I315" s="278" t="s">
        <v>540</v>
      </c>
      <c r="J315" s="2" t="s">
        <v>540</v>
      </c>
      <c r="K315" s="2" t="s">
        <v>540</v>
      </c>
      <c r="L315" s="274" t="s">
        <v>540</v>
      </c>
      <c r="M315" s="278" t="s">
        <v>540</v>
      </c>
      <c r="N315" s="2" t="s">
        <v>540</v>
      </c>
      <c r="O315" s="2" t="s">
        <v>540</v>
      </c>
      <c r="P315" s="274" t="s">
        <v>540</v>
      </c>
      <c r="Q315" s="278" t="s">
        <v>540</v>
      </c>
      <c r="R315" s="2" t="s">
        <v>540</v>
      </c>
      <c r="S315" s="2" t="s">
        <v>540</v>
      </c>
      <c r="T315" s="274" t="s">
        <v>540</v>
      </c>
    </row>
    <row r="316" spans="1:20" ht="39.950000000000003" customHeight="1" x14ac:dyDescent="0.25">
      <c r="A316" s="3"/>
      <c r="B316" s="4"/>
      <c r="C316" s="278"/>
      <c r="D316" s="278"/>
      <c r="E316" s="278" t="s">
        <v>540</v>
      </c>
      <c r="F316" s="2" t="s">
        <v>540</v>
      </c>
      <c r="G316" s="2" t="s">
        <v>540</v>
      </c>
      <c r="H316" s="274" t="s">
        <v>540</v>
      </c>
      <c r="I316" s="278" t="s">
        <v>540</v>
      </c>
      <c r="J316" s="2" t="s">
        <v>540</v>
      </c>
      <c r="K316" s="2" t="s">
        <v>540</v>
      </c>
      <c r="L316" s="274" t="s">
        <v>540</v>
      </c>
      <c r="M316" s="278" t="s">
        <v>540</v>
      </c>
      <c r="N316" s="2" t="s">
        <v>540</v>
      </c>
      <c r="O316" s="2" t="s">
        <v>540</v>
      </c>
      <c r="P316" s="274" t="s">
        <v>540</v>
      </c>
      <c r="Q316" s="278" t="s">
        <v>540</v>
      </c>
      <c r="R316" s="2" t="s">
        <v>540</v>
      </c>
      <c r="S316" s="2" t="s">
        <v>540</v>
      </c>
      <c r="T316" s="274" t="s">
        <v>540</v>
      </c>
    </row>
    <row r="317" spans="1:20" ht="39.950000000000003" customHeight="1" x14ac:dyDescent="0.25">
      <c r="A317" s="3"/>
      <c r="B317" s="4"/>
      <c r="C317" s="278"/>
      <c r="D317" s="278"/>
      <c r="E317" s="278" t="s">
        <v>540</v>
      </c>
      <c r="F317" s="2" t="s">
        <v>540</v>
      </c>
      <c r="G317" s="2" t="s">
        <v>540</v>
      </c>
      <c r="H317" s="274" t="s">
        <v>540</v>
      </c>
      <c r="I317" s="278" t="s">
        <v>540</v>
      </c>
      <c r="J317" s="2" t="s">
        <v>540</v>
      </c>
      <c r="K317" s="2" t="s">
        <v>540</v>
      </c>
      <c r="L317" s="274" t="s">
        <v>540</v>
      </c>
      <c r="M317" s="278" t="s">
        <v>540</v>
      </c>
      <c r="N317" s="2" t="s">
        <v>540</v>
      </c>
      <c r="O317" s="2" t="s">
        <v>540</v>
      </c>
      <c r="P317" s="274" t="s">
        <v>540</v>
      </c>
      <c r="Q317" s="278" t="s">
        <v>540</v>
      </c>
      <c r="R317" s="2" t="s">
        <v>540</v>
      </c>
      <c r="S317" s="2" t="s">
        <v>540</v>
      </c>
      <c r="T317" s="274" t="s">
        <v>540</v>
      </c>
    </row>
    <row r="318" spans="1:20" ht="39.950000000000003" customHeight="1" x14ac:dyDescent="0.25">
      <c r="A318" s="3"/>
      <c r="B318" s="4"/>
      <c r="C318" s="278"/>
      <c r="D318" s="278"/>
      <c r="E318" s="278" t="s">
        <v>540</v>
      </c>
      <c r="F318" s="2" t="s">
        <v>540</v>
      </c>
      <c r="G318" s="2" t="s">
        <v>540</v>
      </c>
      <c r="H318" s="274" t="s">
        <v>540</v>
      </c>
      <c r="I318" s="278" t="s">
        <v>540</v>
      </c>
      <c r="J318" s="2" t="s">
        <v>540</v>
      </c>
      <c r="K318" s="2" t="s">
        <v>540</v>
      </c>
      <c r="L318" s="274" t="s">
        <v>540</v>
      </c>
      <c r="M318" s="278" t="s">
        <v>540</v>
      </c>
      <c r="N318" s="2" t="s">
        <v>540</v>
      </c>
      <c r="O318" s="2" t="s">
        <v>540</v>
      </c>
      <c r="P318" s="274" t="s">
        <v>540</v>
      </c>
      <c r="Q318" s="278" t="s">
        <v>540</v>
      </c>
      <c r="R318" s="2" t="s">
        <v>540</v>
      </c>
      <c r="S318" s="2" t="s">
        <v>540</v>
      </c>
      <c r="T318" s="274" t="s">
        <v>540</v>
      </c>
    </row>
    <row r="319" spans="1:20" ht="39.950000000000003" customHeight="1" x14ac:dyDescent="0.25">
      <c r="A319" s="3"/>
      <c r="B319" s="4"/>
      <c r="C319" s="278"/>
      <c r="D319" s="278"/>
      <c r="E319" s="278" t="s">
        <v>540</v>
      </c>
      <c r="F319" s="2" t="s">
        <v>540</v>
      </c>
      <c r="G319" s="2" t="s">
        <v>540</v>
      </c>
      <c r="H319" s="274" t="s">
        <v>540</v>
      </c>
      <c r="I319" s="278" t="s">
        <v>540</v>
      </c>
      <c r="J319" s="2" t="s">
        <v>540</v>
      </c>
      <c r="K319" s="2" t="s">
        <v>540</v>
      </c>
      <c r="L319" s="274" t="s">
        <v>540</v>
      </c>
      <c r="M319" s="278" t="s">
        <v>540</v>
      </c>
      <c r="N319" s="2" t="s">
        <v>540</v>
      </c>
      <c r="O319" s="2" t="s">
        <v>540</v>
      </c>
      <c r="P319" s="274" t="s">
        <v>540</v>
      </c>
      <c r="Q319" s="278" t="s">
        <v>540</v>
      </c>
      <c r="R319" s="2" t="s">
        <v>540</v>
      </c>
      <c r="S319" s="2" t="s">
        <v>540</v>
      </c>
      <c r="T319" s="274" t="s">
        <v>540</v>
      </c>
    </row>
    <row r="320" spans="1:20" ht="39.950000000000003" customHeight="1" x14ac:dyDescent="0.25">
      <c r="A320" s="3"/>
      <c r="B320" s="4"/>
      <c r="C320" s="278"/>
      <c r="D320" s="278"/>
      <c r="E320" s="278" t="s">
        <v>540</v>
      </c>
      <c r="F320" s="2" t="s">
        <v>540</v>
      </c>
      <c r="G320" s="2" t="s">
        <v>540</v>
      </c>
      <c r="H320" s="274" t="s">
        <v>540</v>
      </c>
      <c r="I320" s="278" t="s">
        <v>540</v>
      </c>
      <c r="J320" s="2" t="s">
        <v>540</v>
      </c>
      <c r="K320" s="2" t="s">
        <v>540</v>
      </c>
      <c r="L320" s="274" t="s">
        <v>540</v>
      </c>
      <c r="M320" s="278" t="s">
        <v>540</v>
      </c>
      <c r="N320" s="2" t="s">
        <v>540</v>
      </c>
      <c r="O320" s="2" t="s">
        <v>540</v>
      </c>
      <c r="P320" s="274" t="s">
        <v>540</v>
      </c>
      <c r="Q320" s="278" t="s">
        <v>540</v>
      </c>
      <c r="R320" s="2" t="s">
        <v>540</v>
      </c>
      <c r="S320" s="2" t="s">
        <v>540</v>
      </c>
      <c r="T320" s="274" t="s">
        <v>540</v>
      </c>
    </row>
    <row r="321" spans="1:20" ht="39.950000000000003" customHeight="1" x14ac:dyDescent="0.25">
      <c r="A321" s="3"/>
      <c r="B321" s="4"/>
      <c r="C321" s="278"/>
      <c r="D321" s="278"/>
      <c r="E321" s="278" t="s">
        <v>540</v>
      </c>
      <c r="F321" s="2" t="s">
        <v>540</v>
      </c>
      <c r="G321" s="2" t="s">
        <v>540</v>
      </c>
      <c r="H321" s="274" t="s">
        <v>540</v>
      </c>
      <c r="I321" s="278" t="s">
        <v>540</v>
      </c>
      <c r="J321" s="2" t="s">
        <v>540</v>
      </c>
      <c r="K321" s="2" t="s">
        <v>540</v>
      </c>
      <c r="L321" s="274" t="s">
        <v>540</v>
      </c>
      <c r="M321" s="278" t="s">
        <v>540</v>
      </c>
      <c r="N321" s="2" t="s">
        <v>540</v>
      </c>
      <c r="O321" s="2" t="s">
        <v>540</v>
      </c>
      <c r="P321" s="274" t="s">
        <v>540</v>
      </c>
      <c r="Q321" s="278" t="s">
        <v>540</v>
      </c>
      <c r="R321" s="2" t="s">
        <v>540</v>
      </c>
      <c r="S321" s="2" t="s">
        <v>540</v>
      </c>
      <c r="T321" s="274" t="s">
        <v>540</v>
      </c>
    </row>
    <row r="322" spans="1:20" ht="39.950000000000003" customHeight="1" x14ac:dyDescent="0.25">
      <c r="A322" s="3"/>
      <c r="B322" s="4"/>
      <c r="C322" s="278"/>
      <c r="D322" s="278"/>
      <c r="E322" s="278" t="s">
        <v>540</v>
      </c>
      <c r="F322" s="2" t="s">
        <v>540</v>
      </c>
      <c r="G322" s="2" t="s">
        <v>540</v>
      </c>
      <c r="H322" s="274" t="s">
        <v>540</v>
      </c>
      <c r="I322" s="278" t="s">
        <v>540</v>
      </c>
      <c r="J322" s="2" t="s">
        <v>540</v>
      </c>
      <c r="K322" s="2" t="s">
        <v>540</v>
      </c>
      <c r="L322" s="274" t="s">
        <v>540</v>
      </c>
      <c r="M322" s="278" t="s">
        <v>540</v>
      </c>
      <c r="N322" s="2" t="s">
        <v>540</v>
      </c>
      <c r="O322" s="2" t="s">
        <v>540</v>
      </c>
      <c r="P322" s="274" t="s">
        <v>540</v>
      </c>
      <c r="Q322" s="278" t="s">
        <v>540</v>
      </c>
      <c r="R322" s="2" t="s">
        <v>540</v>
      </c>
      <c r="S322" s="2" t="s">
        <v>540</v>
      </c>
      <c r="T322" s="274" t="s">
        <v>540</v>
      </c>
    </row>
    <row r="323" spans="1:20" ht="39.950000000000003" customHeight="1" x14ac:dyDescent="0.25">
      <c r="A323" s="3"/>
      <c r="B323" s="4"/>
      <c r="C323" s="278"/>
      <c r="D323" s="278"/>
      <c r="E323" s="278" t="s">
        <v>540</v>
      </c>
      <c r="F323" s="2" t="s">
        <v>540</v>
      </c>
      <c r="G323" s="2" t="s">
        <v>540</v>
      </c>
      <c r="H323" s="274" t="s">
        <v>540</v>
      </c>
      <c r="I323" s="278" t="s">
        <v>540</v>
      </c>
      <c r="J323" s="2" t="s">
        <v>540</v>
      </c>
      <c r="K323" s="2" t="s">
        <v>540</v>
      </c>
      <c r="L323" s="274" t="s">
        <v>540</v>
      </c>
      <c r="M323" s="278" t="s">
        <v>540</v>
      </c>
      <c r="N323" s="2" t="s">
        <v>540</v>
      </c>
      <c r="O323" s="2" t="s">
        <v>540</v>
      </c>
      <c r="P323" s="274" t="s">
        <v>540</v>
      </c>
      <c r="Q323" s="278" t="s">
        <v>540</v>
      </c>
      <c r="R323" s="2" t="s">
        <v>540</v>
      </c>
      <c r="S323" s="2" t="s">
        <v>540</v>
      </c>
      <c r="T323" s="274" t="s">
        <v>540</v>
      </c>
    </row>
    <row r="324" spans="1:20" ht="39.950000000000003" customHeight="1" x14ac:dyDescent="0.25">
      <c r="A324" s="3"/>
      <c r="B324" s="4"/>
      <c r="C324" s="278"/>
      <c r="D324" s="278"/>
      <c r="E324" s="278" t="s">
        <v>540</v>
      </c>
      <c r="F324" s="2" t="s">
        <v>540</v>
      </c>
      <c r="G324" s="2" t="s">
        <v>540</v>
      </c>
      <c r="H324" s="274" t="s">
        <v>540</v>
      </c>
      <c r="I324" s="278" t="s">
        <v>540</v>
      </c>
      <c r="J324" s="2" t="s">
        <v>540</v>
      </c>
      <c r="K324" s="2" t="s">
        <v>540</v>
      </c>
      <c r="L324" s="274" t="s">
        <v>540</v>
      </c>
      <c r="M324" s="278" t="s">
        <v>540</v>
      </c>
      <c r="N324" s="2" t="s">
        <v>540</v>
      </c>
      <c r="O324" s="2" t="s">
        <v>540</v>
      </c>
      <c r="P324" s="274" t="s">
        <v>540</v>
      </c>
      <c r="Q324" s="278" t="s">
        <v>540</v>
      </c>
      <c r="R324" s="2" t="s">
        <v>540</v>
      </c>
      <c r="S324" s="2" t="s">
        <v>540</v>
      </c>
      <c r="T324" s="274" t="s">
        <v>540</v>
      </c>
    </row>
    <row r="325" spans="1:20" ht="39.950000000000003" customHeight="1" x14ac:dyDescent="0.25">
      <c r="A325" s="3"/>
      <c r="B325" s="4"/>
      <c r="C325" s="278"/>
      <c r="D325" s="278"/>
      <c r="E325" s="278" t="s">
        <v>540</v>
      </c>
      <c r="F325" s="2" t="s">
        <v>540</v>
      </c>
      <c r="G325" s="2" t="s">
        <v>540</v>
      </c>
      <c r="H325" s="274" t="s">
        <v>540</v>
      </c>
      <c r="I325" s="278" t="s">
        <v>540</v>
      </c>
      <c r="J325" s="2" t="s">
        <v>540</v>
      </c>
      <c r="K325" s="2" t="s">
        <v>540</v>
      </c>
      <c r="L325" s="274" t="s">
        <v>540</v>
      </c>
      <c r="M325" s="278" t="s">
        <v>540</v>
      </c>
      <c r="N325" s="2" t="s">
        <v>540</v>
      </c>
      <c r="O325" s="2" t="s">
        <v>540</v>
      </c>
      <c r="P325" s="274" t="s">
        <v>540</v>
      </c>
      <c r="Q325" s="278" t="s">
        <v>540</v>
      </c>
      <c r="R325" s="2" t="s">
        <v>540</v>
      </c>
      <c r="S325" s="2" t="s">
        <v>540</v>
      </c>
      <c r="T325" s="274" t="s">
        <v>540</v>
      </c>
    </row>
    <row r="326" spans="1:20" ht="39.950000000000003" customHeight="1" x14ac:dyDescent="0.25">
      <c r="A326" s="3"/>
      <c r="B326" s="4"/>
      <c r="C326" s="278"/>
      <c r="D326" s="278"/>
      <c r="E326" s="278" t="s">
        <v>540</v>
      </c>
      <c r="F326" s="2" t="s">
        <v>540</v>
      </c>
      <c r="G326" s="2" t="s">
        <v>540</v>
      </c>
      <c r="H326" s="274" t="s">
        <v>540</v>
      </c>
      <c r="I326" s="278" t="s">
        <v>540</v>
      </c>
      <c r="J326" s="2" t="s">
        <v>540</v>
      </c>
      <c r="K326" s="2" t="s">
        <v>540</v>
      </c>
      <c r="L326" s="274" t="s">
        <v>540</v>
      </c>
      <c r="M326" s="278" t="s">
        <v>540</v>
      </c>
      <c r="N326" s="2" t="s">
        <v>540</v>
      </c>
      <c r="O326" s="2" t="s">
        <v>540</v>
      </c>
      <c r="P326" s="274" t="s">
        <v>540</v>
      </c>
      <c r="Q326" s="278" t="s">
        <v>540</v>
      </c>
      <c r="R326" s="2" t="s">
        <v>540</v>
      </c>
      <c r="S326" s="2" t="s">
        <v>540</v>
      </c>
      <c r="T326" s="274" t="s">
        <v>540</v>
      </c>
    </row>
    <row r="327" spans="1:20" ht="39.950000000000003" customHeight="1" x14ac:dyDescent="0.25">
      <c r="A327" s="3"/>
      <c r="B327" s="4"/>
      <c r="C327" s="278"/>
      <c r="D327" s="278"/>
      <c r="E327" s="278" t="s">
        <v>540</v>
      </c>
      <c r="F327" s="2" t="s">
        <v>540</v>
      </c>
      <c r="G327" s="2" t="s">
        <v>540</v>
      </c>
      <c r="H327" s="274" t="s">
        <v>540</v>
      </c>
      <c r="I327" s="278" t="s">
        <v>540</v>
      </c>
      <c r="J327" s="2" t="s">
        <v>540</v>
      </c>
      <c r="K327" s="2" t="s">
        <v>540</v>
      </c>
      <c r="L327" s="274" t="s">
        <v>540</v>
      </c>
      <c r="M327" s="278" t="s">
        <v>540</v>
      </c>
      <c r="N327" s="2" t="s">
        <v>540</v>
      </c>
      <c r="O327" s="2" t="s">
        <v>540</v>
      </c>
      <c r="P327" s="274" t="s">
        <v>540</v>
      </c>
      <c r="Q327" s="278" t="s">
        <v>540</v>
      </c>
      <c r="R327" s="2" t="s">
        <v>540</v>
      </c>
      <c r="S327" s="2" t="s">
        <v>540</v>
      </c>
      <c r="T327" s="274" t="s">
        <v>540</v>
      </c>
    </row>
    <row r="328" spans="1:20" ht="39.950000000000003" customHeight="1" x14ac:dyDescent="0.25">
      <c r="A328" s="3"/>
      <c r="B328" s="4"/>
      <c r="C328" s="278"/>
      <c r="D328" s="278"/>
      <c r="E328" s="278" t="s">
        <v>540</v>
      </c>
      <c r="F328" s="2" t="s">
        <v>540</v>
      </c>
      <c r="G328" s="2" t="s">
        <v>540</v>
      </c>
      <c r="H328" s="274" t="s">
        <v>540</v>
      </c>
      <c r="I328" s="278" t="s">
        <v>540</v>
      </c>
      <c r="J328" s="2" t="s">
        <v>540</v>
      </c>
      <c r="K328" s="2" t="s">
        <v>540</v>
      </c>
      <c r="L328" s="274" t="s">
        <v>540</v>
      </c>
      <c r="M328" s="278" t="s">
        <v>540</v>
      </c>
      <c r="N328" s="2" t="s">
        <v>540</v>
      </c>
      <c r="O328" s="2" t="s">
        <v>540</v>
      </c>
      <c r="P328" s="274" t="s">
        <v>540</v>
      </c>
      <c r="Q328" s="278" t="s">
        <v>540</v>
      </c>
      <c r="R328" s="2" t="s">
        <v>540</v>
      </c>
      <c r="S328" s="2" t="s">
        <v>540</v>
      </c>
      <c r="T328" s="274" t="s">
        <v>540</v>
      </c>
    </row>
    <row r="329" spans="1:20" ht="39.950000000000003" customHeight="1" x14ac:dyDescent="0.25">
      <c r="A329" s="3"/>
      <c r="B329" s="4"/>
      <c r="C329" s="278"/>
      <c r="D329" s="278"/>
      <c r="E329" s="278" t="s">
        <v>540</v>
      </c>
      <c r="F329" s="2" t="s">
        <v>540</v>
      </c>
      <c r="G329" s="2" t="s">
        <v>540</v>
      </c>
      <c r="H329" s="274" t="s">
        <v>540</v>
      </c>
      <c r="I329" s="278" t="s">
        <v>540</v>
      </c>
      <c r="J329" s="2" t="s">
        <v>540</v>
      </c>
      <c r="K329" s="2" t="s">
        <v>540</v>
      </c>
      <c r="L329" s="274" t="s">
        <v>540</v>
      </c>
      <c r="M329" s="278" t="s">
        <v>540</v>
      </c>
      <c r="N329" s="2" t="s">
        <v>540</v>
      </c>
      <c r="O329" s="2" t="s">
        <v>540</v>
      </c>
      <c r="P329" s="274" t="s">
        <v>540</v>
      </c>
      <c r="Q329" s="278" t="s">
        <v>540</v>
      </c>
      <c r="R329" s="2" t="s">
        <v>540</v>
      </c>
      <c r="S329" s="2" t="s">
        <v>540</v>
      </c>
      <c r="T329" s="274" t="s">
        <v>540</v>
      </c>
    </row>
    <row r="330" spans="1:20" ht="39.950000000000003" customHeight="1" x14ac:dyDescent="0.25">
      <c r="A330" s="3"/>
      <c r="B330" s="4"/>
      <c r="C330" s="278"/>
      <c r="D330" s="278"/>
      <c r="E330" s="278" t="s">
        <v>540</v>
      </c>
      <c r="F330" s="2" t="s">
        <v>540</v>
      </c>
      <c r="G330" s="2" t="s">
        <v>540</v>
      </c>
      <c r="H330" s="274" t="s">
        <v>540</v>
      </c>
      <c r="I330" s="278" t="s">
        <v>540</v>
      </c>
      <c r="J330" s="2" t="s">
        <v>540</v>
      </c>
      <c r="K330" s="2" t="s">
        <v>540</v>
      </c>
      <c r="L330" s="274" t="s">
        <v>540</v>
      </c>
      <c r="M330" s="278" t="s">
        <v>540</v>
      </c>
      <c r="N330" s="2" t="s">
        <v>540</v>
      </c>
      <c r="O330" s="2" t="s">
        <v>540</v>
      </c>
      <c r="P330" s="274" t="s">
        <v>540</v>
      </c>
      <c r="Q330" s="278" t="s">
        <v>540</v>
      </c>
      <c r="R330" s="2" t="s">
        <v>540</v>
      </c>
      <c r="S330" s="2" t="s">
        <v>540</v>
      </c>
      <c r="T330" s="274" t="s">
        <v>540</v>
      </c>
    </row>
    <row r="331" spans="1:20" ht="39.950000000000003" customHeight="1" x14ac:dyDescent="0.25">
      <c r="A331" s="3"/>
      <c r="B331" s="4"/>
      <c r="C331" s="278"/>
      <c r="D331" s="278"/>
      <c r="E331" s="278" t="s">
        <v>540</v>
      </c>
      <c r="F331" s="2" t="s">
        <v>540</v>
      </c>
      <c r="G331" s="2" t="s">
        <v>540</v>
      </c>
      <c r="H331" s="274" t="s">
        <v>540</v>
      </c>
      <c r="I331" s="278" t="s">
        <v>540</v>
      </c>
      <c r="J331" s="2" t="s">
        <v>540</v>
      </c>
      <c r="K331" s="2" t="s">
        <v>540</v>
      </c>
      <c r="L331" s="274" t="s">
        <v>540</v>
      </c>
      <c r="M331" s="278" t="s">
        <v>540</v>
      </c>
      <c r="N331" s="2" t="s">
        <v>540</v>
      </c>
      <c r="O331" s="2" t="s">
        <v>540</v>
      </c>
      <c r="P331" s="274" t="s">
        <v>540</v>
      </c>
      <c r="Q331" s="278" t="s">
        <v>540</v>
      </c>
      <c r="R331" s="2" t="s">
        <v>540</v>
      </c>
      <c r="S331" s="2" t="s">
        <v>540</v>
      </c>
      <c r="T331" s="274" t="s">
        <v>540</v>
      </c>
    </row>
    <row r="332" spans="1:20" ht="39.950000000000003" customHeight="1" x14ac:dyDescent="0.25">
      <c r="A332" s="3"/>
      <c r="B332" s="4"/>
      <c r="C332" s="278"/>
      <c r="D332" s="278"/>
      <c r="E332" s="278" t="s">
        <v>540</v>
      </c>
      <c r="F332" s="2" t="s">
        <v>540</v>
      </c>
      <c r="G332" s="2" t="s">
        <v>540</v>
      </c>
      <c r="H332" s="274" t="s">
        <v>540</v>
      </c>
      <c r="I332" s="278" t="s">
        <v>540</v>
      </c>
      <c r="J332" s="2" t="s">
        <v>540</v>
      </c>
      <c r="K332" s="2" t="s">
        <v>540</v>
      </c>
      <c r="L332" s="274" t="s">
        <v>540</v>
      </c>
      <c r="M332" s="278" t="s">
        <v>540</v>
      </c>
      <c r="N332" s="2" t="s">
        <v>540</v>
      </c>
      <c r="O332" s="2" t="s">
        <v>540</v>
      </c>
      <c r="P332" s="274" t="s">
        <v>540</v>
      </c>
      <c r="Q332" s="278" t="s">
        <v>540</v>
      </c>
      <c r="R332" s="2" t="s">
        <v>540</v>
      </c>
      <c r="S332" s="2" t="s">
        <v>540</v>
      </c>
      <c r="T332" s="274" t="s">
        <v>540</v>
      </c>
    </row>
    <row r="333" spans="1:20" ht="39.950000000000003" customHeight="1" x14ac:dyDescent="0.25">
      <c r="A333" s="3"/>
      <c r="B333" s="4"/>
      <c r="C333" s="278"/>
      <c r="D333" s="278"/>
      <c r="E333" s="278" t="s">
        <v>540</v>
      </c>
      <c r="F333" s="2" t="s">
        <v>540</v>
      </c>
      <c r="G333" s="2" t="s">
        <v>540</v>
      </c>
      <c r="H333" s="274" t="s">
        <v>540</v>
      </c>
      <c r="I333" s="278" t="s">
        <v>540</v>
      </c>
      <c r="J333" s="2" t="s">
        <v>540</v>
      </c>
      <c r="K333" s="2" t="s">
        <v>540</v>
      </c>
      <c r="L333" s="274" t="s">
        <v>540</v>
      </c>
      <c r="M333" s="278" t="s">
        <v>540</v>
      </c>
      <c r="N333" s="2" t="s">
        <v>540</v>
      </c>
      <c r="O333" s="2" t="s">
        <v>540</v>
      </c>
      <c r="P333" s="274" t="s">
        <v>540</v>
      </c>
      <c r="Q333" s="278" t="s">
        <v>540</v>
      </c>
      <c r="R333" s="2" t="s">
        <v>540</v>
      </c>
      <c r="S333" s="2" t="s">
        <v>540</v>
      </c>
      <c r="T333" s="274" t="s">
        <v>540</v>
      </c>
    </row>
    <row r="334" spans="1:20" ht="39.950000000000003" customHeight="1" x14ac:dyDescent="0.25">
      <c r="A334" s="3"/>
      <c r="B334" s="4"/>
      <c r="C334" s="278"/>
      <c r="D334" s="278"/>
      <c r="E334" s="278" t="s">
        <v>540</v>
      </c>
      <c r="F334" s="2" t="s">
        <v>540</v>
      </c>
      <c r="G334" s="2" t="s">
        <v>540</v>
      </c>
      <c r="H334" s="274" t="s">
        <v>540</v>
      </c>
      <c r="I334" s="278" t="s">
        <v>540</v>
      </c>
      <c r="J334" s="2" t="s">
        <v>540</v>
      </c>
      <c r="K334" s="2" t="s">
        <v>540</v>
      </c>
      <c r="L334" s="274" t="s">
        <v>540</v>
      </c>
      <c r="M334" s="278" t="s">
        <v>540</v>
      </c>
      <c r="N334" s="2" t="s">
        <v>540</v>
      </c>
      <c r="O334" s="2" t="s">
        <v>540</v>
      </c>
      <c r="P334" s="274" t="s">
        <v>540</v>
      </c>
      <c r="Q334" s="278" t="s">
        <v>540</v>
      </c>
      <c r="R334" s="2" t="s">
        <v>540</v>
      </c>
      <c r="S334" s="2" t="s">
        <v>540</v>
      </c>
      <c r="T334" s="274" t="s">
        <v>540</v>
      </c>
    </row>
    <row r="335" spans="1:20" ht="39.950000000000003" customHeight="1" x14ac:dyDescent="0.25">
      <c r="A335" s="3"/>
      <c r="B335" s="4"/>
      <c r="C335" s="278"/>
      <c r="D335" s="278"/>
      <c r="E335" s="278" t="s">
        <v>540</v>
      </c>
      <c r="F335" s="2" t="s">
        <v>540</v>
      </c>
      <c r="G335" s="2" t="s">
        <v>540</v>
      </c>
      <c r="H335" s="274" t="s">
        <v>540</v>
      </c>
      <c r="I335" s="278" t="s">
        <v>540</v>
      </c>
      <c r="J335" s="2" t="s">
        <v>540</v>
      </c>
      <c r="K335" s="2" t="s">
        <v>540</v>
      </c>
      <c r="L335" s="274" t="s">
        <v>540</v>
      </c>
      <c r="M335" s="278" t="s">
        <v>540</v>
      </c>
      <c r="N335" s="2" t="s">
        <v>540</v>
      </c>
      <c r="O335" s="2" t="s">
        <v>540</v>
      </c>
      <c r="P335" s="274" t="s">
        <v>540</v>
      </c>
      <c r="Q335" s="278" t="s">
        <v>540</v>
      </c>
      <c r="R335" s="2" t="s">
        <v>540</v>
      </c>
      <c r="S335" s="2" t="s">
        <v>540</v>
      </c>
      <c r="T335" s="274" t="s">
        <v>540</v>
      </c>
    </row>
    <row r="336" spans="1:20" ht="39.950000000000003" customHeight="1" x14ac:dyDescent="0.25">
      <c r="A336" s="3"/>
      <c r="B336" s="4"/>
      <c r="C336" s="278"/>
      <c r="D336" s="278"/>
      <c r="E336" s="278" t="s">
        <v>540</v>
      </c>
      <c r="F336" s="2" t="s">
        <v>540</v>
      </c>
      <c r="G336" s="2" t="s">
        <v>540</v>
      </c>
      <c r="H336" s="274" t="s">
        <v>540</v>
      </c>
      <c r="I336" s="278" t="s">
        <v>540</v>
      </c>
      <c r="J336" s="2" t="s">
        <v>540</v>
      </c>
      <c r="K336" s="2" t="s">
        <v>540</v>
      </c>
      <c r="L336" s="274" t="s">
        <v>540</v>
      </c>
      <c r="M336" s="278" t="s">
        <v>540</v>
      </c>
      <c r="N336" s="2" t="s">
        <v>540</v>
      </c>
      <c r="O336" s="2" t="s">
        <v>540</v>
      </c>
      <c r="P336" s="274" t="s">
        <v>540</v>
      </c>
      <c r="Q336" s="278" t="s">
        <v>540</v>
      </c>
      <c r="R336" s="2" t="s">
        <v>540</v>
      </c>
      <c r="S336" s="2" t="s">
        <v>540</v>
      </c>
      <c r="T336" s="274" t="s">
        <v>540</v>
      </c>
    </row>
    <row r="337" spans="1:20" ht="39.950000000000003" customHeight="1" x14ac:dyDescent="0.25">
      <c r="A337" s="3"/>
      <c r="B337" s="4"/>
      <c r="C337" s="278"/>
      <c r="D337" s="278"/>
      <c r="E337" s="278" t="s">
        <v>540</v>
      </c>
      <c r="F337" s="2" t="s">
        <v>540</v>
      </c>
      <c r="G337" s="2" t="s">
        <v>540</v>
      </c>
      <c r="H337" s="274" t="s">
        <v>540</v>
      </c>
      <c r="I337" s="278" t="s">
        <v>540</v>
      </c>
      <c r="J337" s="2" t="s">
        <v>540</v>
      </c>
      <c r="K337" s="2" t="s">
        <v>540</v>
      </c>
      <c r="L337" s="274" t="s">
        <v>540</v>
      </c>
      <c r="M337" s="278" t="s">
        <v>540</v>
      </c>
      <c r="N337" s="2" t="s">
        <v>540</v>
      </c>
      <c r="O337" s="2" t="s">
        <v>540</v>
      </c>
      <c r="P337" s="274" t="s">
        <v>540</v>
      </c>
      <c r="Q337" s="278" t="s">
        <v>540</v>
      </c>
      <c r="R337" s="2" t="s">
        <v>540</v>
      </c>
      <c r="S337" s="2" t="s">
        <v>540</v>
      </c>
      <c r="T337" s="274" t="s">
        <v>540</v>
      </c>
    </row>
    <row r="338" spans="1:20" ht="39.950000000000003" customHeight="1" x14ac:dyDescent="0.25">
      <c r="A338" s="3"/>
      <c r="B338" s="4"/>
      <c r="C338" s="278"/>
      <c r="D338" s="278"/>
      <c r="E338" s="278" t="s">
        <v>540</v>
      </c>
      <c r="F338" s="2" t="s">
        <v>540</v>
      </c>
      <c r="G338" s="2" t="s">
        <v>540</v>
      </c>
      <c r="H338" s="274" t="s">
        <v>540</v>
      </c>
      <c r="I338" s="278" t="s">
        <v>540</v>
      </c>
      <c r="J338" s="2" t="s">
        <v>540</v>
      </c>
      <c r="K338" s="2" t="s">
        <v>540</v>
      </c>
      <c r="L338" s="274" t="s">
        <v>540</v>
      </c>
      <c r="M338" s="278" t="s">
        <v>540</v>
      </c>
      <c r="N338" s="2" t="s">
        <v>540</v>
      </c>
      <c r="O338" s="2" t="s">
        <v>540</v>
      </c>
      <c r="P338" s="274" t="s">
        <v>540</v>
      </c>
      <c r="Q338" s="278" t="s">
        <v>540</v>
      </c>
      <c r="R338" s="2" t="s">
        <v>540</v>
      </c>
      <c r="S338" s="2" t="s">
        <v>540</v>
      </c>
      <c r="T338" s="274" t="s">
        <v>540</v>
      </c>
    </row>
    <row r="339" spans="1:20" ht="39.950000000000003" customHeight="1" x14ac:dyDescent="0.25">
      <c r="A339" s="3"/>
      <c r="B339" s="4"/>
      <c r="C339" s="278"/>
      <c r="D339" s="278"/>
      <c r="E339" s="278" t="s">
        <v>540</v>
      </c>
      <c r="F339" s="2" t="s">
        <v>540</v>
      </c>
      <c r="G339" s="2" t="s">
        <v>540</v>
      </c>
      <c r="H339" s="274" t="s">
        <v>540</v>
      </c>
      <c r="I339" s="278" t="s">
        <v>540</v>
      </c>
      <c r="J339" s="2" t="s">
        <v>540</v>
      </c>
      <c r="K339" s="2" t="s">
        <v>540</v>
      </c>
      <c r="L339" s="274" t="s">
        <v>540</v>
      </c>
      <c r="M339" s="278" t="s">
        <v>540</v>
      </c>
      <c r="N339" s="2" t="s">
        <v>540</v>
      </c>
      <c r="O339" s="2" t="s">
        <v>540</v>
      </c>
      <c r="P339" s="274" t="s">
        <v>540</v>
      </c>
      <c r="Q339" s="278" t="s">
        <v>540</v>
      </c>
      <c r="R339" s="2" t="s">
        <v>540</v>
      </c>
      <c r="S339" s="2" t="s">
        <v>540</v>
      </c>
      <c r="T339" s="274" t="s">
        <v>540</v>
      </c>
    </row>
    <row r="340" spans="1:20" ht="39.950000000000003" customHeight="1" x14ac:dyDescent="0.25">
      <c r="A340" s="3"/>
      <c r="B340" s="4"/>
      <c r="C340" s="278"/>
      <c r="D340" s="278"/>
      <c r="E340" s="278" t="s">
        <v>540</v>
      </c>
      <c r="F340" s="2" t="s">
        <v>540</v>
      </c>
      <c r="G340" s="2" t="s">
        <v>540</v>
      </c>
      <c r="H340" s="274" t="s">
        <v>540</v>
      </c>
      <c r="I340" s="278" t="s">
        <v>540</v>
      </c>
      <c r="J340" s="2" t="s">
        <v>540</v>
      </c>
      <c r="K340" s="2" t="s">
        <v>540</v>
      </c>
      <c r="L340" s="274" t="s">
        <v>540</v>
      </c>
      <c r="M340" s="278" t="s">
        <v>540</v>
      </c>
      <c r="N340" s="2" t="s">
        <v>540</v>
      </c>
      <c r="O340" s="2" t="s">
        <v>540</v>
      </c>
      <c r="P340" s="274" t="s">
        <v>540</v>
      </c>
      <c r="Q340" s="278" t="s">
        <v>540</v>
      </c>
      <c r="R340" s="2" t="s">
        <v>540</v>
      </c>
      <c r="S340" s="2" t="s">
        <v>540</v>
      </c>
      <c r="T340" s="274" t="s">
        <v>540</v>
      </c>
    </row>
    <row r="341" spans="1:20" ht="39.950000000000003" customHeight="1" x14ac:dyDescent="0.25">
      <c r="A341" s="3"/>
      <c r="B341" s="4"/>
      <c r="C341" s="278"/>
      <c r="D341" s="278"/>
      <c r="E341" s="278" t="s">
        <v>540</v>
      </c>
      <c r="F341" s="2" t="s">
        <v>540</v>
      </c>
      <c r="G341" s="2" t="s">
        <v>540</v>
      </c>
      <c r="H341" s="274" t="s">
        <v>540</v>
      </c>
      <c r="I341" s="278" t="s">
        <v>540</v>
      </c>
      <c r="J341" s="2" t="s">
        <v>540</v>
      </c>
      <c r="K341" s="2" t="s">
        <v>540</v>
      </c>
      <c r="L341" s="274" t="s">
        <v>540</v>
      </c>
      <c r="M341" s="278" t="s">
        <v>540</v>
      </c>
      <c r="N341" s="2" t="s">
        <v>540</v>
      </c>
      <c r="O341" s="2" t="s">
        <v>540</v>
      </c>
      <c r="P341" s="274" t="s">
        <v>540</v>
      </c>
      <c r="Q341" s="278" t="s">
        <v>540</v>
      </c>
      <c r="R341" s="2" t="s">
        <v>540</v>
      </c>
      <c r="S341" s="2" t="s">
        <v>540</v>
      </c>
      <c r="T341" s="274" t="s">
        <v>540</v>
      </c>
    </row>
    <row r="342" spans="1:20" ht="39.950000000000003" customHeight="1" x14ac:dyDescent="0.25">
      <c r="A342" s="3"/>
      <c r="B342" s="4"/>
      <c r="C342" s="278"/>
      <c r="D342" s="278"/>
      <c r="E342" s="278" t="s">
        <v>540</v>
      </c>
      <c r="F342" s="2" t="s">
        <v>540</v>
      </c>
      <c r="G342" s="2" t="s">
        <v>540</v>
      </c>
      <c r="H342" s="274" t="s">
        <v>540</v>
      </c>
      <c r="I342" s="278" t="s">
        <v>540</v>
      </c>
      <c r="J342" s="2" t="s">
        <v>540</v>
      </c>
      <c r="K342" s="2" t="s">
        <v>540</v>
      </c>
      <c r="L342" s="274" t="s">
        <v>540</v>
      </c>
      <c r="M342" s="278" t="s">
        <v>540</v>
      </c>
      <c r="N342" s="2" t="s">
        <v>540</v>
      </c>
      <c r="O342" s="2" t="s">
        <v>540</v>
      </c>
      <c r="P342" s="274" t="s">
        <v>540</v>
      </c>
      <c r="Q342" s="278" t="s">
        <v>540</v>
      </c>
      <c r="R342" s="2" t="s">
        <v>540</v>
      </c>
      <c r="S342" s="2" t="s">
        <v>540</v>
      </c>
      <c r="T342" s="274" t="s">
        <v>540</v>
      </c>
    </row>
    <row r="343" spans="1:20" ht="39.950000000000003" customHeight="1" x14ac:dyDescent="0.25">
      <c r="A343" s="3"/>
      <c r="B343" s="4"/>
      <c r="C343" s="278"/>
      <c r="D343" s="278"/>
      <c r="E343" s="278" t="s">
        <v>540</v>
      </c>
      <c r="F343" s="2" t="s">
        <v>540</v>
      </c>
      <c r="G343" s="2" t="s">
        <v>540</v>
      </c>
      <c r="H343" s="274" t="s">
        <v>540</v>
      </c>
      <c r="I343" s="278" t="s">
        <v>540</v>
      </c>
      <c r="J343" s="2" t="s">
        <v>540</v>
      </c>
      <c r="K343" s="2" t="s">
        <v>540</v>
      </c>
      <c r="L343" s="274" t="s">
        <v>540</v>
      </c>
      <c r="M343" s="278" t="s">
        <v>540</v>
      </c>
      <c r="N343" s="2" t="s">
        <v>540</v>
      </c>
      <c r="O343" s="2" t="s">
        <v>540</v>
      </c>
      <c r="P343" s="274" t="s">
        <v>540</v>
      </c>
      <c r="Q343" s="278" t="s">
        <v>540</v>
      </c>
      <c r="R343" s="2" t="s">
        <v>540</v>
      </c>
      <c r="S343" s="2" t="s">
        <v>540</v>
      </c>
      <c r="T343" s="274" t="s">
        <v>540</v>
      </c>
    </row>
    <row r="344" spans="1:20" ht="39.950000000000003" customHeight="1" x14ac:dyDescent="0.25">
      <c r="A344" s="3"/>
      <c r="B344" s="4"/>
      <c r="C344" s="278"/>
      <c r="D344" s="278"/>
      <c r="E344" s="278" t="s">
        <v>540</v>
      </c>
      <c r="F344" s="2" t="s">
        <v>540</v>
      </c>
      <c r="G344" s="2" t="s">
        <v>540</v>
      </c>
      <c r="H344" s="274" t="s">
        <v>540</v>
      </c>
      <c r="I344" s="278" t="s">
        <v>540</v>
      </c>
      <c r="J344" s="2" t="s">
        <v>540</v>
      </c>
      <c r="K344" s="2" t="s">
        <v>540</v>
      </c>
      <c r="L344" s="274" t="s">
        <v>540</v>
      </c>
      <c r="M344" s="278" t="s">
        <v>540</v>
      </c>
      <c r="N344" s="2" t="s">
        <v>540</v>
      </c>
      <c r="O344" s="2" t="s">
        <v>540</v>
      </c>
      <c r="P344" s="274" t="s">
        <v>540</v>
      </c>
      <c r="Q344" s="278" t="s">
        <v>540</v>
      </c>
      <c r="R344" s="2" t="s">
        <v>540</v>
      </c>
      <c r="S344" s="2" t="s">
        <v>540</v>
      </c>
      <c r="T344" s="274" t="s">
        <v>540</v>
      </c>
    </row>
    <row r="345" spans="1:20" ht="39.950000000000003" customHeight="1" x14ac:dyDescent="0.25">
      <c r="A345" s="3"/>
      <c r="B345" s="4"/>
      <c r="C345" s="278"/>
      <c r="D345" s="278"/>
      <c r="E345" s="278" t="s">
        <v>540</v>
      </c>
      <c r="F345" s="2" t="s">
        <v>540</v>
      </c>
      <c r="G345" s="2" t="s">
        <v>540</v>
      </c>
      <c r="H345" s="274" t="s">
        <v>540</v>
      </c>
      <c r="I345" s="278" t="s">
        <v>540</v>
      </c>
      <c r="J345" s="2" t="s">
        <v>540</v>
      </c>
      <c r="K345" s="2" t="s">
        <v>540</v>
      </c>
      <c r="L345" s="274" t="s">
        <v>540</v>
      </c>
      <c r="M345" s="278" t="s">
        <v>540</v>
      </c>
      <c r="N345" s="2" t="s">
        <v>540</v>
      </c>
      <c r="O345" s="2" t="s">
        <v>540</v>
      </c>
      <c r="P345" s="274" t="s">
        <v>540</v>
      </c>
      <c r="Q345" s="278" t="s">
        <v>540</v>
      </c>
      <c r="R345" s="2" t="s">
        <v>540</v>
      </c>
      <c r="S345" s="2" t="s">
        <v>540</v>
      </c>
      <c r="T345" s="274" t="s">
        <v>540</v>
      </c>
    </row>
    <row r="346" spans="1:20" ht="39.950000000000003" customHeight="1" x14ac:dyDescent="0.25">
      <c r="A346" s="3"/>
      <c r="B346" s="4"/>
      <c r="C346" s="278"/>
      <c r="D346" s="278"/>
      <c r="E346" s="278" t="s">
        <v>540</v>
      </c>
      <c r="F346" s="2" t="s">
        <v>540</v>
      </c>
      <c r="G346" s="2" t="s">
        <v>540</v>
      </c>
      <c r="H346" s="274" t="s">
        <v>540</v>
      </c>
      <c r="I346" s="278" t="s">
        <v>540</v>
      </c>
      <c r="J346" s="2" t="s">
        <v>540</v>
      </c>
      <c r="K346" s="2" t="s">
        <v>540</v>
      </c>
      <c r="L346" s="274" t="s">
        <v>540</v>
      </c>
      <c r="M346" s="278" t="s">
        <v>540</v>
      </c>
      <c r="N346" s="2" t="s">
        <v>540</v>
      </c>
      <c r="O346" s="2" t="s">
        <v>540</v>
      </c>
      <c r="P346" s="274" t="s">
        <v>540</v>
      </c>
      <c r="Q346" s="278" t="s">
        <v>540</v>
      </c>
      <c r="R346" s="2" t="s">
        <v>540</v>
      </c>
      <c r="S346" s="2" t="s">
        <v>540</v>
      </c>
      <c r="T346" s="274" t="s">
        <v>540</v>
      </c>
    </row>
    <row r="347" spans="1:20" ht="39.950000000000003" customHeight="1" x14ac:dyDescent="0.25">
      <c r="A347" s="3"/>
      <c r="B347" s="4"/>
      <c r="C347" s="278"/>
      <c r="D347" s="278"/>
      <c r="E347" s="278" t="s">
        <v>540</v>
      </c>
      <c r="F347" s="2" t="s">
        <v>540</v>
      </c>
      <c r="G347" s="2" t="s">
        <v>540</v>
      </c>
      <c r="H347" s="274" t="s">
        <v>540</v>
      </c>
      <c r="I347" s="278" t="s">
        <v>540</v>
      </c>
      <c r="J347" s="2" t="s">
        <v>540</v>
      </c>
      <c r="K347" s="2" t="s">
        <v>540</v>
      </c>
      <c r="L347" s="274" t="s">
        <v>540</v>
      </c>
      <c r="M347" s="278" t="s">
        <v>540</v>
      </c>
      <c r="N347" s="2" t="s">
        <v>540</v>
      </c>
      <c r="O347" s="2" t="s">
        <v>540</v>
      </c>
      <c r="P347" s="274" t="s">
        <v>540</v>
      </c>
      <c r="Q347" s="278" t="s">
        <v>540</v>
      </c>
      <c r="R347" s="2" t="s">
        <v>540</v>
      </c>
      <c r="S347" s="2" t="s">
        <v>540</v>
      </c>
      <c r="T347" s="274" t="s">
        <v>540</v>
      </c>
    </row>
    <row r="348" spans="1:20" ht="39.950000000000003" customHeight="1" x14ac:dyDescent="0.25">
      <c r="A348" s="3"/>
      <c r="B348" s="4"/>
      <c r="C348" s="278"/>
      <c r="D348" s="278"/>
      <c r="E348" s="278" t="s">
        <v>540</v>
      </c>
      <c r="F348" s="2" t="s">
        <v>540</v>
      </c>
      <c r="G348" s="2" t="s">
        <v>540</v>
      </c>
      <c r="H348" s="274" t="s">
        <v>540</v>
      </c>
      <c r="I348" s="278" t="s">
        <v>540</v>
      </c>
      <c r="J348" s="2" t="s">
        <v>540</v>
      </c>
      <c r="K348" s="2" t="s">
        <v>540</v>
      </c>
      <c r="L348" s="274" t="s">
        <v>540</v>
      </c>
      <c r="M348" s="278" t="s">
        <v>540</v>
      </c>
      <c r="N348" s="2" t="s">
        <v>540</v>
      </c>
      <c r="O348" s="2" t="s">
        <v>540</v>
      </c>
      <c r="P348" s="274" t="s">
        <v>540</v>
      </c>
      <c r="Q348" s="278" t="s">
        <v>540</v>
      </c>
      <c r="R348" s="2" t="s">
        <v>540</v>
      </c>
      <c r="S348" s="2" t="s">
        <v>540</v>
      </c>
      <c r="T348" s="274" t="s">
        <v>540</v>
      </c>
    </row>
    <row r="349" spans="1:20" ht="39.950000000000003" customHeight="1" x14ac:dyDescent="0.25">
      <c r="A349" s="3"/>
      <c r="B349" s="4"/>
      <c r="C349" s="278"/>
      <c r="D349" s="278"/>
      <c r="E349" s="278" t="s">
        <v>540</v>
      </c>
      <c r="F349" s="2" t="s">
        <v>540</v>
      </c>
      <c r="G349" s="2" t="s">
        <v>540</v>
      </c>
      <c r="H349" s="274" t="s">
        <v>540</v>
      </c>
      <c r="I349" s="278" t="s">
        <v>540</v>
      </c>
      <c r="J349" s="2" t="s">
        <v>540</v>
      </c>
      <c r="K349" s="2" t="s">
        <v>540</v>
      </c>
      <c r="L349" s="274" t="s">
        <v>540</v>
      </c>
      <c r="M349" s="278" t="s">
        <v>540</v>
      </c>
      <c r="N349" s="2" t="s">
        <v>540</v>
      </c>
      <c r="O349" s="2" t="s">
        <v>540</v>
      </c>
      <c r="P349" s="274" t="s">
        <v>540</v>
      </c>
      <c r="Q349" s="278" t="s">
        <v>540</v>
      </c>
      <c r="R349" s="2" t="s">
        <v>540</v>
      </c>
      <c r="S349" s="2" t="s">
        <v>540</v>
      </c>
      <c r="T349" s="274" t="s">
        <v>540</v>
      </c>
    </row>
    <row r="350" spans="1:20" ht="39.950000000000003" customHeight="1" x14ac:dyDescent="0.25">
      <c r="A350" s="3"/>
      <c r="B350" s="4"/>
      <c r="C350" s="278"/>
      <c r="D350" s="278"/>
      <c r="E350" s="278" t="s">
        <v>540</v>
      </c>
      <c r="F350" s="2" t="s">
        <v>540</v>
      </c>
      <c r="G350" s="2" t="s">
        <v>540</v>
      </c>
      <c r="H350" s="274" t="s">
        <v>540</v>
      </c>
      <c r="I350" s="278" t="s">
        <v>540</v>
      </c>
      <c r="J350" s="2" t="s">
        <v>540</v>
      </c>
      <c r="K350" s="2" t="s">
        <v>540</v>
      </c>
      <c r="L350" s="274" t="s">
        <v>540</v>
      </c>
      <c r="M350" s="278" t="s">
        <v>540</v>
      </c>
      <c r="N350" s="2" t="s">
        <v>540</v>
      </c>
      <c r="O350" s="2" t="s">
        <v>540</v>
      </c>
      <c r="P350" s="274" t="s">
        <v>540</v>
      </c>
      <c r="Q350" s="278" t="s">
        <v>540</v>
      </c>
      <c r="R350" s="2" t="s">
        <v>540</v>
      </c>
      <c r="S350" s="2" t="s">
        <v>540</v>
      </c>
      <c r="T350" s="274" t="s">
        <v>540</v>
      </c>
    </row>
    <row r="351" spans="1:20" ht="39.950000000000003" customHeight="1" x14ac:dyDescent="0.25">
      <c r="A351" s="3"/>
      <c r="B351" s="4"/>
      <c r="C351" s="278"/>
      <c r="D351" s="278"/>
      <c r="E351" s="278" t="s">
        <v>540</v>
      </c>
      <c r="F351" s="2" t="s">
        <v>540</v>
      </c>
      <c r="G351" s="2" t="s">
        <v>540</v>
      </c>
      <c r="H351" s="274" t="s">
        <v>540</v>
      </c>
      <c r="I351" s="278" t="s">
        <v>540</v>
      </c>
      <c r="J351" s="2" t="s">
        <v>540</v>
      </c>
      <c r="K351" s="2" t="s">
        <v>540</v>
      </c>
      <c r="L351" s="274" t="s">
        <v>540</v>
      </c>
      <c r="M351" s="278" t="s">
        <v>540</v>
      </c>
      <c r="N351" s="2" t="s">
        <v>540</v>
      </c>
      <c r="O351" s="2" t="s">
        <v>540</v>
      </c>
      <c r="P351" s="274" t="s">
        <v>540</v>
      </c>
      <c r="Q351" s="278" t="s">
        <v>540</v>
      </c>
      <c r="R351" s="2" t="s">
        <v>540</v>
      </c>
      <c r="S351" s="2" t="s">
        <v>540</v>
      </c>
      <c r="T351" s="274" t="s">
        <v>540</v>
      </c>
    </row>
    <row r="352" spans="1:20" ht="39.950000000000003" customHeight="1" x14ac:dyDescent="0.25">
      <c r="A352" s="3"/>
      <c r="B352" s="4"/>
      <c r="C352" s="278"/>
      <c r="D352" s="278"/>
      <c r="E352" s="278" t="s">
        <v>540</v>
      </c>
      <c r="F352" s="2" t="s">
        <v>540</v>
      </c>
      <c r="G352" s="2" t="s">
        <v>540</v>
      </c>
      <c r="H352" s="274" t="s">
        <v>540</v>
      </c>
      <c r="I352" s="278" t="s">
        <v>540</v>
      </c>
      <c r="J352" s="2" t="s">
        <v>540</v>
      </c>
      <c r="K352" s="2" t="s">
        <v>540</v>
      </c>
      <c r="L352" s="274" t="s">
        <v>540</v>
      </c>
      <c r="M352" s="278" t="s">
        <v>540</v>
      </c>
      <c r="N352" s="2" t="s">
        <v>540</v>
      </c>
      <c r="O352" s="2" t="s">
        <v>540</v>
      </c>
      <c r="P352" s="274" t="s">
        <v>540</v>
      </c>
      <c r="Q352" s="278" t="s">
        <v>540</v>
      </c>
      <c r="R352" s="2" t="s">
        <v>540</v>
      </c>
      <c r="S352" s="2" t="s">
        <v>540</v>
      </c>
      <c r="T352" s="274" t="s">
        <v>540</v>
      </c>
    </row>
    <row r="353" spans="1:20" ht="39.950000000000003" customHeight="1" x14ac:dyDescent="0.25">
      <c r="A353" s="3"/>
      <c r="B353" s="4"/>
      <c r="C353" s="278"/>
      <c r="D353" s="278"/>
      <c r="E353" s="278" t="s">
        <v>540</v>
      </c>
      <c r="F353" s="2" t="s">
        <v>540</v>
      </c>
      <c r="G353" s="2" t="s">
        <v>540</v>
      </c>
      <c r="H353" s="274" t="s">
        <v>540</v>
      </c>
      <c r="I353" s="278" t="s">
        <v>540</v>
      </c>
      <c r="J353" s="2" t="s">
        <v>540</v>
      </c>
      <c r="K353" s="2" t="s">
        <v>540</v>
      </c>
      <c r="L353" s="274" t="s">
        <v>540</v>
      </c>
      <c r="M353" s="278" t="s">
        <v>540</v>
      </c>
      <c r="N353" s="2" t="s">
        <v>540</v>
      </c>
      <c r="O353" s="2" t="s">
        <v>540</v>
      </c>
      <c r="P353" s="274" t="s">
        <v>540</v>
      </c>
      <c r="Q353" s="278" t="s">
        <v>540</v>
      </c>
      <c r="R353" s="2" t="s">
        <v>540</v>
      </c>
      <c r="S353" s="2" t="s">
        <v>540</v>
      </c>
      <c r="T353" s="274" t="s">
        <v>540</v>
      </c>
    </row>
    <row r="354" spans="1:20" ht="39.950000000000003" customHeight="1" x14ac:dyDescent="0.25">
      <c r="A354" s="3"/>
      <c r="B354" s="4"/>
      <c r="C354" s="278"/>
      <c r="D354" s="278"/>
      <c r="E354" s="278" t="s">
        <v>540</v>
      </c>
      <c r="F354" s="2" t="s">
        <v>540</v>
      </c>
      <c r="G354" s="2" t="s">
        <v>540</v>
      </c>
      <c r="H354" s="274" t="s">
        <v>540</v>
      </c>
      <c r="I354" s="278" t="s">
        <v>540</v>
      </c>
      <c r="J354" s="2" t="s">
        <v>540</v>
      </c>
      <c r="K354" s="2" t="s">
        <v>540</v>
      </c>
      <c r="L354" s="274" t="s">
        <v>540</v>
      </c>
      <c r="M354" s="278" t="s">
        <v>540</v>
      </c>
      <c r="N354" s="2" t="s">
        <v>540</v>
      </c>
      <c r="O354" s="2" t="s">
        <v>540</v>
      </c>
      <c r="P354" s="274" t="s">
        <v>540</v>
      </c>
      <c r="Q354" s="278" t="s">
        <v>540</v>
      </c>
      <c r="R354" s="2" t="s">
        <v>540</v>
      </c>
      <c r="S354" s="2" t="s">
        <v>540</v>
      </c>
      <c r="T354" s="274" t="s">
        <v>540</v>
      </c>
    </row>
    <row r="355" spans="1:20" ht="39.950000000000003" customHeight="1" x14ac:dyDescent="0.25">
      <c r="A355" s="3"/>
      <c r="B355" s="4"/>
      <c r="C355" s="278"/>
      <c r="D355" s="278"/>
      <c r="E355" s="278" t="s">
        <v>540</v>
      </c>
      <c r="F355" s="2" t="s">
        <v>540</v>
      </c>
      <c r="G355" s="2" t="s">
        <v>540</v>
      </c>
      <c r="H355" s="274" t="s">
        <v>540</v>
      </c>
      <c r="I355" s="278" t="s">
        <v>540</v>
      </c>
      <c r="J355" s="2" t="s">
        <v>540</v>
      </c>
      <c r="K355" s="2" t="s">
        <v>540</v>
      </c>
      <c r="L355" s="274" t="s">
        <v>540</v>
      </c>
      <c r="M355" s="278" t="s">
        <v>540</v>
      </c>
      <c r="N355" s="2" t="s">
        <v>540</v>
      </c>
      <c r="O355" s="2" t="s">
        <v>540</v>
      </c>
      <c r="P355" s="274" t="s">
        <v>540</v>
      </c>
      <c r="Q355" s="278" t="s">
        <v>540</v>
      </c>
      <c r="R355" s="2" t="s">
        <v>540</v>
      </c>
      <c r="S355" s="2" t="s">
        <v>540</v>
      </c>
      <c r="T355" s="274" t="s">
        <v>540</v>
      </c>
    </row>
    <row r="356" spans="1:20" ht="39.950000000000003" customHeight="1" x14ac:dyDescent="0.25">
      <c r="A356" s="3"/>
      <c r="B356" s="4"/>
      <c r="C356" s="278"/>
      <c r="D356" s="278"/>
      <c r="E356" s="278" t="s">
        <v>540</v>
      </c>
      <c r="F356" s="2" t="s">
        <v>540</v>
      </c>
      <c r="G356" s="2" t="s">
        <v>540</v>
      </c>
      <c r="H356" s="274" t="s">
        <v>540</v>
      </c>
      <c r="I356" s="278" t="s">
        <v>540</v>
      </c>
      <c r="J356" s="2" t="s">
        <v>540</v>
      </c>
      <c r="K356" s="2" t="s">
        <v>540</v>
      </c>
      <c r="L356" s="274" t="s">
        <v>540</v>
      </c>
      <c r="M356" s="278" t="s">
        <v>540</v>
      </c>
      <c r="N356" s="2" t="s">
        <v>540</v>
      </c>
      <c r="O356" s="2" t="s">
        <v>540</v>
      </c>
      <c r="P356" s="274" t="s">
        <v>540</v>
      </c>
      <c r="Q356" s="278" t="s">
        <v>540</v>
      </c>
      <c r="R356" s="2" t="s">
        <v>540</v>
      </c>
      <c r="S356" s="2" t="s">
        <v>540</v>
      </c>
      <c r="T356" s="274" t="s">
        <v>540</v>
      </c>
    </row>
    <row r="357" spans="1:20" ht="39.950000000000003" customHeight="1" x14ac:dyDescent="0.25">
      <c r="A357" s="3"/>
      <c r="B357" s="4"/>
      <c r="C357" s="278"/>
      <c r="D357" s="278"/>
      <c r="E357" s="278" t="s">
        <v>540</v>
      </c>
      <c r="F357" s="2" t="s">
        <v>540</v>
      </c>
      <c r="G357" s="2" t="s">
        <v>540</v>
      </c>
      <c r="H357" s="274" t="s">
        <v>540</v>
      </c>
      <c r="I357" s="278" t="s">
        <v>540</v>
      </c>
      <c r="J357" s="2" t="s">
        <v>540</v>
      </c>
      <c r="K357" s="2" t="s">
        <v>540</v>
      </c>
      <c r="L357" s="274" t="s">
        <v>540</v>
      </c>
      <c r="M357" s="278" t="s">
        <v>540</v>
      </c>
      <c r="N357" s="2" t="s">
        <v>540</v>
      </c>
      <c r="O357" s="2" t="s">
        <v>540</v>
      </c>
      <c r="P357" s="274" t="s">
        <v>540</v>
      </c>
      <c r="Q357" s="278" t="s">
        <v>540</v>
      </c>
      <c r="R357" s="2" t="s">
        <v>540</v>
      </c>
      <c r="S357" s="2" t="s">
        <v>540</v>
      </c>
      <c r="T357" s="274" t="s">
        <v>540</v>
      </c>
    </row>
    <row r="358" spans="1:20" ht="39.950000000000003" customHeight="1" x14ac:dyDescent="0.25">
      <c r="A358" s="3"/>
      <c r="B358" s="4"/>
      <c r="C358" s="278"/>
      <c r="D358" s="278"/>
      <c r="E358" s="278" t="s">
        <v>540</v>
      </c>
      <c r="F358" s="2" t="s">
        <v>540</v>
      </c>
      <c r="G358" s="2" t="s">
        <v>540</v>
      </c>
      <c r="H358" s="274" t="s">
        <v>540</v>
      </c>
      <c r="I358" s="278" t="s">
        <v>540</v>
      </c>
      <c r="J358" s="2" t="s">
        <v>540</v>
      </c>
      <c r="K358" s="2" t="s">
        <v>540</v>
      </c>
      <c r="L358" s="274" t="s">
        <v>540</v>
      </c>
      <c r="M358" s="278" t="s">
        <v>540</v>
      </c>
      <c r="N358" s="2" t="s">
        <v>540</v>
      </c>
      <c r="O358" s="2" t="s">
        <v>540</v>
      </c>
      <c r="P358" s="274" t="s">
        <v>540</v>
      </c>
      <c r="Q358" s="278" t="s">
        <v>540</v>
      </c>
      <c r="R358" s="2" t="s">
        <v>540</v>
      </c>
      <c r="S358" s="2" t="s">
        <v>540</v>
      </c>
      <c r="T358" s="274" t="s">
        <v>540</v>
      </c>
    </row>
    <row r="359" spans="1:20" ht="39.950000000000003" customHeight="1" x14ac:dyDescent="0.25">
      <c r="A359" s="3"/>
      <c r="B359" s="4"/>
      <c r="C359" s="278"/>
      <c r="D359" s="278"/>
      <c r="E359" s="278" t="s">
        <v>540</v>
      </c>
      <c r="F359" s="2" t="s">
        <v>540</v>
      </c>
      <c r="G359" s="2" t="s">
        <v>540</v>
      </c>
      <c r="H359" s="274" t="s">
        <v>540</v>
      </c>
      <c r="I359" s="278" t="s">
        <v>540</v>
      </c>
      <c r="J359" s="2" t="s">
        <v>540</v>
      </c>
      <c r="K359" s="2" t="s">
        <v>540</v>
      </c>
      <c r="L359" s="274" t="s">
        <v>540</v>
      </c>
      <c r="M359" s="278" t="s">
        <v>540</v>
      </c>
      <c r="N359" s="2" t="s">
        <v>540</v>
      </c>
      <c r="O359" s="2" t="s">
        <v>540</v>
      </c>
      <c r="P359" s="274" t="s">
        <v>540</v>
      </c>
      <c r="Q359" s="278" t="s">
        <v>540</v>
      </c>
      <c r="R359" s="2" t="s">
        <v>540</v>
      </c>
      <c r="S359" s="2" t="s">
        <v>540</v>
      </c>
      <c r="T359" s="274" t="s">
        <v>540</v>
      </c>
    </row>
    <row r="360" spans="1:20" ht="39.950000000000003" customHeight="1" x14ac:dyDescent="0.25">
      <c r="A360" s="3"/>
      <c r="B360" s="4"/>
      <c r="C360" s="278"/>
      <c r="D360" s="278"/>
      <c r="E360" s="278" t="s">
        <v>540</v>
      </c>
      <c r="F360" s="2" t="s">
        <v>540</v>
      </c>
      <c r="G360" s="2" t="s">
        <v>540</v>
      </c>
      <c r="H360" s="274" t="s">
        <v>540</v>
      </c>
      <c r="I360" s="278" t="s">
        <v>540</v>
      </c>
      <c r="J360" s="2" t="s">
        <v>540</v>
      </c>
      <c r="K360" s="2" t="s">
        <v>540</v>
      </c>
      <c r="L360" s="274" t="s">
        <v>540</v>
      </c>
      <c r="M360" s="278" t="s">
        <v>540</v>
      </c>
      <c r="N360" s="2" t="s">
        <v>540</v>
      </c>
      <c r="O360" s="2" t="s">
        <v>540</v>
      </c>
      <c r="P360" s="274" t="s">
        <v>540</v>
      </c>
      <c r="Q360" s="278" t="s">
        <v>540</v>
      </c>
      <c r="R360" s="2" t="s">
        <v>540</v>
      </c>
      <c r="S360" s="2" t="s">
        <v>540</v>
      </c>
      <c r="T360" s="274" t="s">
        <v>540</v>
      </c>
    </row>
    <row r="361" spans="1:20" ht="39.950000000000003" customHeight="1" x14ac:dyDescent="0.25">
      <c r="A361" s="3"/>
      <c r="B361" s="4"/>
      <c r="C361" s="278"/>
      <c r="D361" s="278"/>
      <c r="E361" s="278" t="s">
        <v>540</v>
      </c>
      <c r="F361" s="2" t="s">
        <v>540</v>
      </c>
      <c r="G361" s="2" t="s">
        <v>540</v>
      </c>
      <c r="H361" s="274" t="s">
        <v>540</v>
      </c>
      <c r="I361" s="278" t="s">
        <v>540</v>
      </c>
      <c r="J361" s="2" t="s">
        <v>540</v>
      </c>
      <c r="K361" s="2" t="s">
        <v>540</v>
      </c>
      <c r="L361" s="274" t="s">
        <v>540</v>
      </c>
      <c r="M361" s="278" t="s">
        <v>540</v>
      </c>
      <c r="N361" s="2" t="s">
        <v>540</v>
      </c>
      <c r="O361" s="2" t="s">
        <v>540</v>
      </c>
      <c r="P361" s="274" t="s">
        <v>540</v>
      </c>
      <c r="Q361" s="278" t="s">
        <v>540</v>
      </c>
      <c r="R361" s="2" t="s">
        <v>540</v>
      </c>
      <c r="S361" s="2" t="s">
        <v>540</v>
      </c>
      <c r="T361" s="274" t="s">
        <v>540</v>
      </c>
    </row>
    <row r="362" spans="1:20" ht="39.950000000000003" customHeight="1" x14ac:dyDescent="0.25">
      <c r="A362" s="3"/>
      <c r="B362" s="4"/>
      <c r="C362" s="278"/>
      <c r="D362" s="278"/>
      <c r="E362" s="278" t="s">
        <v>540</v>
      </c>
      <c r="F362" s="2" t="s">
        <v>540</v>
      </c>
      <c r="G362" s="2" t="s">
        <v>540</v>
      </c>
      <c r="H362" s="274" t="s">
        <v>540</v>
      </c>
      <c r="I362" s="278" t="s">
        <v>540</v>
      </c>
      <c r="J362" s="2" t="s">
        <v>540</v>
      </c>
      <c r="K362" s="2" t="s">
        <v>540</v>
      </c>
      <c r="L362" s="274" t="s">
        <v>540</v>
      </c>
      <c r="M362" s="278" t="s">
        <v>540</v>
      </c>
      <c r="N362" s="2" t="s">
        <v>540</v>
      </c>
      <c r="O362" s="2" t="s">
        <v>540</v>
      </c>
      <c r="P362" s="274" t="s">
        <v>540</v>
      </c>
      <c r="Q362" s="278" t="s">
        <v>540</v>
      </c>
      <c r="R362" s="2" t="s">
        <v>540</v>
      </c>
      <c r="S362" s="2" t="s">
        <v>540</v>
      </c>
      <c r="T362" s="274" t="s">
        <v>540</v>
      </c>
    </row>
    <row r="363" spans="1:20" ht="39.950000000000003" customHeight="1" x14ac:dyDescent="0.25">
      <c r="A363" s="3"/>
      <c r="B363" s="4"/>
      <c r="C363" s="278"/>
      <c r="D363" s="278"/>
      <c r="E363" s="278" t="s">
        <v>540</v>
      </c>
      <c r="F363" s="2" t="s">
        <v>540</v>
      </c>
      <c r="G363" s="2" t="s">
        <v>540</v>
      </c>
      <c r="H363" s="274" t="s">
        <v>540</v>
      </c>
      <c r="I363" s="278" t="s">
        <v>540</v>
      </c>
      <c r="J363" s="2" t="s">
        <v>540</v>
      </c>
      <c r="K363" s="2" t="s">
        <v>540</v>
      </c>
      <c r="L363" s="274" t="s">
        <v>540</v>
      </c>
      <c r="M363" s="278" t="s">
        <v>540</v>
      </c>
      <c r="N363" s="2" t="s">
        <v>540</v>
      </c>
      <c r="O363" s="2" t="s">
        <v>540</v>
      </c>
      <c r="P363" s="274" t="s">
        <v>540</v>
      </c>
      <c r="Q363" s="278" t="s">
        <v>540</v>
      </c>
      <c r="R363" s="2" t="s">
        <v>540</v>
      </c>
      <c r="S363" s="2" t="s">
        <v>540</v>
      </c>
      <c r="T363" s="274" t="s">
        <v>540</v>
      </c>
    </row>
    <row r="364" spans="1:20" ht="39.950000000000003" customHeight="1" x14ac:dyDescent="0.25">
      <c r="A364" s="3"/>
      <c r="B364" s="4"/>
      <c r="C364" s="278"/>
      <c r="D364" s="278"/>
      <c r="E364" s="278" t="s">
        <v>540</v>
      </c>
      <c r="F364" s="2" t="s">
        <v>540</v>
      </c>
      <c r="G364" s="2" t="s">
        <v>540</v>
      </c>
      <c r="H364" s="274" t="s">
        <v>540</v>
      </c>
      <c r="I364" s="278" t="s">
        <v>540</v>
      </c>
      <c r="J364" s="2" t="s">
        <v>540</v>
      </c>
      <c r="K364" s="2" t="s">
        <v>540</v>
      </c>
      <c r="L364" s="274" t="s">
        <v>540</v>
      </c>
      <c r="M364" s="278" t="s">
        <v>540</v>
      </c>
      <c r="N364" s="2" t="s">
        <v>540</v>
      </c>
      <c r="O364" s="2" t="s">
        <v>540</v>
      </c>
      <c r="P364" s="274" t="s">
        <v>540</v>
      </c>
      <c r="Q364" s="278" t="s">
        <v>540</v>
      </c>
      <c r="R364" s="2" t="s">
        <v>540</v>
      </c>
      <c r="S364" s="2" t="s">
        <v>540</v>
      </c>
      <c r="T364" s="274" t="s">
        <v>540</v>
      </c>
    </row>
    <row r="365" spans="1:20" ht="39.950000000000003" customHeight="1" x14ac:dyDescent="0.25">
      <c r="A365" s="3"/>
      <c r="B365" s="4"/>
      <c r="C365" s="278"/>
      <c r="D365" s="278"/>
      <c r="E365" s="278" t="s">
        <v>540</v>
      </c>
      <c r="F365" s="2" t="s">
        <v>540</v>
      </c>
      <c r="G365" s="2" t="s">
        <v>540</v>
      </c>
      <c r="H365" s="274" t="s">
        <v>540</v>
      </c>
      <c r="I365" s="278" t="s">
        <v>540</v>
      </c>
      <c r="J365" s="2" t="s">
        <v>540</v>
      </c>
      <c r="K365" s="2" t="s">
        <v>540</v>
      </c>
      <c r="L365" s="274" t="s">
        <v>540</v>
      </c>
      <c r="M365" s="278" t="s">
        <v>540</v>
      </c>
      <c r="N365" s="2" t="s">
        <v>540</v>
      </c>
      <c r="O365" s="2" t="s">
        <v>540</v>
      </c>
      <c r="P365" s="274" t="s">
        <v>540</v>
      </c>
      <c r="Q365" s="278" t="s">
        <v>540</v>
      </c>
      <c r="R365" s="2" t="s">
        <v>540</v>
      </c>
      <c r="S365" s="2" t="s">
        <v>540</v>
      </c>
      <c r="T365" s="274" t="s">
        <v>540</v>
      </c>
    </row>
    <row r="366" spans="1:20" ht="39.950000000000003" customHeight="1" x14ac:dyDescent="0.25">
      <c r="A366" s="3"/>
      <c r="B366" s="4"/>
      <c r="C366" s="278"/>
      <c r="D366" s="278"/>
      <c r="E366" s="278" t="s">
        <v>540</v>
      </c>
      <c r="F366" s="2" t="s">
        <v>540</v>
      </c>
      <c r="G366" s="2" t="s">
        <v>540</v>
      </c>
      <c r="H366" s="274" t="s">
        <v>540</v>
      </c>
      <c r="I366" s="278" t="s">
        <v>540</v>
      </c>
      <c r="J366" s="2" t="s">
        <v>540</v>
      </c>
      <c r="K366" s="2" t="s">
        <v>540</v>
      </c>
      <c r="L366" s="274" t="s">
        <v>540</v>
      </c>
      <c r="M366" s="278" t="s">
        <v>540</v>
      </c>
      <c r="N366" s="2" t="s">
        <v>540</v>
      </c>
      <c r="O366" s="2" t="s">
        <v>540</v>
      </c>
      <c r="P366" s="274" t="s">
        <v>540</v>
      </c>
      <c r="Q366" s="278" t="s">
        <v>540</v>
      </c>
      <c r="R366" s="2" t="s">
        <v>540</v>
      </c>
      <c r="S366" s="2" t="s">
        <v>540</v>
      </c>
      <c r="T366" s="274" t="s">
        <v>540</v>
      </c>
    </row>
    <row r="367" spans="1:20" ht="39.950000000000003" customHeight="1" x14ac:dyDescent="0.25">
      <c r="A367" s="3"/>
      <c r="B367" s="4"/>
      <c r="C367" s="278"/>
      <c r="D367" s="278"/>
      <c r="E367" s="278" t="s">
        <v>540</v>
      </c>
      <c r="F367" s="2" t="s">
        <v>540</v>
      </c>
      <c r="G367" s="2" t="s">
        <v>540</v>
      </c>
      <c r="H367" s="274" t="s">
        <v>540</v>
      </c>
      <c r="I367" s="278" t="s">
        <v>540</v>
      </c>
      <c r="J367" s="2" t="s">
        <v>540</v>
      </c>
      <c r="K367" s="2" t="s">
        <v>540</v>
      </c>
      <c r="L367" s="274" t="s">
        <v>540</v>
      </c>
      <c r="M367" s="278" t="s">
        <v>540</v>
      </c>
      <c r="N367" s="2" t="s">
        <v>540</v>
      </c>
      <c r="O367" s="2" t="s">
        <v>540</v>
      </c>
      <c r="P367" s="274" t="s">
        <v>540</v>
      </c>
      <c r="Q367" s="278" t="s">
        <v>540</v>
      </c>
      <c r="R367" s="2" t="s">
        <v>540</v>
      </c>
      <c r="S367" s="2" t="s">
        <v>540</v>
      </c>
      <c r="T367" s="274" t="s">
        <v>540</v>
      </c>
    </row>
    <row r="368" spans="1:20" ht="39.950000000000003" customHeight="1" x14ac:dyDescent="0.25">
      <c r="A368" s="259"/>
      <c r="B368" s="276"/>
      <c r="C368" s="5"/>
      <c r="D368" s="5"/>
      <c r="E368" s="5" t="s">
        <v>540</v>
      </c>
      <c r="F368" s="6" t="s">
        <v>540</v>
      </c>
      <c r="G368" s="6" t="s">
        <v>540</v>
      </c>
      <c r="H368" s="277" t="s">
        <v>540</v>
      </c>
      <c r="I368" s="5" t="s">
        <v>540</v>
      </c>
      <c r="J368" s="6" t="s">
        <v>540</v>
      </c>
      <c r="K368" s="6" t="s">
        <v>540</v>
      </c>
      <c r="L368" s="277" t="s">
        <v>540</v>
      </c>
      <c r="M368" s="5" t="s">
        <v>540</v>
      </c>
      <c r="N368" s="6" t="s">
        <v>540</v>
      </c>
      <c r="O368" s="6" t="s">
        <v>540</v>
      </c>
      <c r="P368" s="277" t="s">
        <v>540</v>
      </c>
      <c r="Q368" s="5" t="s">
        <v>540</v>
      </c>
      <c r="R368" s="6" t="s">
        <v>540</v>
      </c>
      <c r="S368" s="6" t="s">
        <v>540</v>
      </c>
      <c r="T368" s="277" t="s">
        <v>540</v>
      </c>
    </row>
    <row r="381" spans="2:20" x14ac:dyDescent="0.25">
      <c r="B381" s="1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2:20" x14ac:dyDescent="0.25">
      <c r="B382" s="1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2:20" x14ac:dyDescent="0.25">
      <c r="B383" s="1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2:20" x14ac:dyDescent="0.25">
      <c r="B384" s="1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2:20" x14ac:dyDescent="0.25">
      <c r="B385" s="1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2:20" x14ac:dyDescent="0.25">
      <c r="B386" s="1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2:20" x14ac:dyDescent="0.25">
      <c r="B387" s="1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2:20" x14ac:dyDescent="0.25">
      <c r="B388" s="1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2:20" x14ac:dyDescent="0.25">
      <c r="B389" s="1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2:20" x14ac:dyDescent="0.25">
      <c r="B390" s="1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2:20" x14ac:dyDescent="0.25">
      <c r="B391" s="1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2:20" x14ac:dyDescent="0.25">
      <c r="B392" s="1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2:20" x14ac:dyDescent="0.25">
      <c r="B393" s="1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2:20" x14ac:dyDescent="0.25">
      <c r="B394" s="1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2:20" x14ac:dyDescent="0.25">
      <c r="B395" s="1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2:20" x14ac:dyDescent="0.25">
      <c r="B396" s="1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2:20" x14ac:dyDescent="0.25">
      <c r="B397" s="1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2:20" x14ac:dyDescent="0.25">
      <c r="B398" s="1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2:20" x14ac:dyDescent="0.25">
      <c r="B399" s="1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2:20" x14ac:dyDescent="0.25">
      <c r="B400" s="1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2:20" x14ac:dyDescent="0.25">
      <c r="B401" s="1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2:20" x14ac:dyDescent="0.25">
      <c r="B402" s="1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2:20" x14ac:dyDescent="0.25">
      <c r="B403" s="1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2:20" x14ac:dyDescent="0.25">
      <c r="B404" s="1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2:20" x14ac:dyDescent="0.25">
      <c r="B405" s="1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2:20" x14ac:dyDescent="0.25">
      <c r="B406" s="1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2:20" x14ac:dyDescent="0.25">
      <c r="B407" s="1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2:20" x14ac:dyDescent="0.25">
      <c r="B408" s="1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2:20" x14ac:dyDescent="0.25">
      <c r="B409" s="1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2:20" x14ac:dyDescent="0.25">
      <c r="B410" s="1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2:20" x14ac:dyDescent="0.25">
      <c r="B411" s="1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2:20" x14ac:dyDescent="0.25">
      <c r="B412" s="1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2:20" x14ac:dyDescent="0.25">
      <c r="B413" s="1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2:20" x14ac:dyDescent="0.25">
      <c r="B414" s="1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2:20" x14ac:dyDescent="0.25">
      <c r="B415" s="1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2:20" x14ac:dyDescent="0.25">
      <c r="B416" s="1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2:20" x14ac:dyDescent="0.25">
      <c r="B417" s="1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2:20" x14ac:dyDescent="0.25">
      <c r="B418" s="1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2:20" x14ac:dyDescent="0.25">
      <c r="B419" s="1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2:20" x14ac:dyDescent="0.25">
      <c r="B420" s="1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2:20" x14ac:dyDescent="0.25">
      <c r="B421" s="1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2:20" x14ac:dyDescent="0.25">
      <c r="B422" s="1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2:20" x14ac:dyDescent="0.25">
      <c r="B423" s="1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2:20" x14ac:dyDescent="0.25">
      <c r="B424" s="1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2:20" x14ac:dyDescent="0.25">
      <c r="B425" s="1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2:20" x14ac:dyDescent="0.25">
      <c r="B426" s="1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2:20" x14ac:dyDescent="0.25">
      <c r="B427" s="1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2:20" x14ac:dyDescent="0.25">
      <c r="B428" s="1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2:20" x14ac:dyDescent="0.25">
      <c r="B429" s="1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2:20" x14ac:dyDescent="0.25">
      <c r="B430" s="1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2:20" x14ac:dyDescent="0.25">
      <c r="B431" s="1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2:20" x14ac:dyDescent="0.25">
      <c r="B432" s="1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2:20" x14ac:dyDescent="0.25">
      <c r="B433" s="1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2:20" x14ac:dyDescent="0.25">
      <c r="B434" s="1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2:20" x14ac:dyDescent="0.25">
      <c r="B435" s="1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2:20" x14ac:dyDescent="0.25">
      <c r="B436" s="1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2:20" x14ac:dyDescent="0.25">
      <c r="B437" s="1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2:20" x14ac:dyDescent="0.25">
      <c r="B438" s="1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2:20" x14ac:dyDescent="0.25">
      <c r="B439" s="1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2:20" x14ac:dyDescent="0.25">
      <c r="B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2:20" x14ac:dyDescent="0.25">
      <c r="B441" s="1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2:20" x14ac:dyDescent="0.25">
      <c r="B442" s="1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2:20" x14ac:dyDescent="0.25">
      <c r="B443" s="1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2:20" x14ac:dyDescent="0.25">
      <c r="B444" s="1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2:20" x14ac:dyDescent="0.25">
      <c r="B445" s="1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2:20" x14ac:dyDescent="0.25">
      <c r="B446" s="1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2:20" x14ac:dyDescent="0.25">
      <c r="B447" s="1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2:20" x14ac:dyDescent="0.25">
      <c r="B448" s="1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2:20" x14ac:dyDescent="0.25">
      <c r="B449" s="1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2:20" x14ac:dyDescent="0.25">
      <c r="B450" s="1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2:20" x14ac:dyDescent="0.25">
      <c r="B451" s="1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2:20" x14ac:dyDescent="0.25">
      <c r="B452" s="1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2:20" x14ac:dyDescent="0.25">
      <c r="B453" s="1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2:20" x14ac:dyDescent="0.25">
      <c r="B454" s="1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2:20" x14ac:dyDescent="0.25">
      <c r="B455" s="1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2:20" x14ac:dyDescent="0.25">
      <c r="B456" s="1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2:20" x14ac:dyDescent="0.25">
      <c r="B457" s="1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2:20" x14ac:dyDescent="0.25">
      <c r="B458" s="1"/>
      <c r="F458" s="1"/>
      <c r="G458" s="1"/>
      <c r="H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2:20" x14ac:dyDescent="0.25">
      <c r="B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2:20" x14ac:dyDescent="0.25">
      <c r="B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2:20" x14ac:dyDescent="0.25">
      <c r="B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2:20" x14ac:dyDescent="0.25">
      <c r="B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2:20" x14ac:dyDescent="0.25">
      <c r="B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2:20" x14ac:dyDescent="0.25">
      <c r="B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2:20" x14ac:dyDescent="0.25">
      <c r="B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2:20" x14ac:dyDescent="0.25">
      <c r="B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2:20" x14ac:dyDescent="0.25">
      <c r="B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2:20" x14ac:dyDescent="0.25">
      <c r="B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2:20" x14ac:dyDescent="0.25">
      <c r="B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2:20" x14ac:dyDescent="0.25">
      <c r="B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2:20" x14ac:dyDescent="0.25">
      <c r="B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2:20" x14ac:dyDescent="0.25">
      <c r="B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2:20" x14ac:dyDescent="0.25">
      <c r="B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2:20" x14ac:dyDescent="0.25">
      <c r="B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2:20" x14ac:dyDescent="0.25">
      <c r="B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2:20" x14ac:dyDescent="0.25">
      <c r="B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2:20" x14ac:dyDescent="0.25">
      <c r="B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2:20" x14ac:dyDescent="0.25">
      <c r="B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2:20" x14ac:dyDescent="0.25">
      <c r="B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2:20" x14ac:dyDescent="0.25">
      <c r="B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2:20" x14ac:dyDescent="0.25">
      <c r="B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2:20" x14ac:dyDescent="0.25">
      <c r="B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2:20" x14ac:dyDescent="0.25">
      <c r="B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2:20" x14ac:dyDescent="0.25">
      <c r="B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2:20" x14ac:dyDescent="0.25">
      <c r="B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2:20" x14ac:dyDescent="0.25">
      <c r="B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2:20" x14ac:dyDescent="0.25">
      <c r="B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2:20" x14ac:dyDescent="0.25">
      <c r="B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2:20" x14ac:dyDescent="0.25">
      <c r="B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2:20" x14ac:dyDescent="0.25">
      <c r="B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2:20" x14ac:dyDescent="0.25">
      <c r="B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2:20" x14ac:dyDescent="0.25">
      <c r="B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2:20" x14ac:dyDescent="0.25">
      <c r="B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2:20" x14ac:dyDescent="0.25">
      <c r="B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2:20" x14ac:dyDescent="0.25">
      <c r="B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2:20" x14ac:dyDescent="0.25">
      <c r="B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2:20" x14ac:dyDescent="0.25">
      <c r="B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2:20" x14ac:dyDescent="0.25">
      <c r="B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2:20" x14ac:dyDescent="0.25">
      <c r="B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2:20" x14ac:dyDescent="0.25">
      <c r="B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2:20" x14ac:dyDescent="0.25">
      <c r="B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2:20" x14ac:dyDescent="0.25">
      <c r="B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2:20" x14ac:dyDescent="0.25">
      <c r="B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2:20" x14ac:dyDescent="0.25">
      <c r="B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2:20" x14ac:dyDescent="0.25">
      <c r="B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2:20" x14ac:dyDescent="0.25">
      <c r="B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2:20" x14ac:dyDescent="0.25">
      <c r="B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2:20" x14ac:dyDescent="0.25">
      <c r="B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2:20" x14ac:dyDescent="0.25">
      <c r="B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2:20" x14ac:dyDescent="0.25">
      <c r="B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2:20" x14ac:dyDescent="0.25">
      <c r="B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2:20" x14ac:dyDescent="0.25">
      <c r="B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2:20" x14ac:dyDescent="0.25">
      <c r="B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2:20" x14ac:dyDescent="0.25">
      <c r="B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2:20" x14ac:dyDescent="0.25">
      <c r="B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2:20" x14ac:dyDescent="0.25">
      <c r="B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2:20" x14ac:dyDescent="0.25">
      <c r="B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2:20" x14ac:dyDescent="0.25">
      <c r="B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2:20" x14ac:dyDescent="0.25">
      <c r="B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2:20" x14ac:dyDescent="0.25">
      <c r="B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2:20" x14ac:dyDescent="0.25">
      <c r="B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2:20" x14ac:dyDescent="0.25">
      <c r="B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2:20" x14ac:dyDescent="0.25">
      <c r="B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2:20" x14ac:dyDescent="0.25">
      <c r="B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2:20" x14ac:dyDescent="0.25">
      <c r="B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2:20" x14ac:dyDescent="0.25">
      <c r="B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2:20" x14ac:dyDescent="0.25">
      <c r="B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2:20" x14ac:dyDescent="0.25">
      <c r="B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2:20" x14ac:dyDescent="0.25">
      <c r="B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2:20" x14ac:dyDescent="0.25">
      <c r="B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2:20" x14ac:dyDescent="0.25">
      <c r="B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2:20" x14ac:dyDescent="0.25">
      <c r="B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2:20" x14ac:dyDescent="0.25">
      <c r="B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2:20" x14ac:dyDescent="0.25">
      <c r="B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2:20" x14ac:dyDescent="0.25">
      <c r="B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2:20" x14ac:dyDescent="0.25">
      <c r="B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2:20" x14ac:dyDescent="0.25">
      <c r="B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2:20" x14ac:dyDescent="0.25">
      <c r="B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2:20" x14ac:dyDescent="0.25">
      <c r="B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2:20" x14ac:dyDescent="0.25">
      <c r="B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2:20" x14ac:dyDescent="0.25">
      <c r="B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2:20" x14ac:dyDescent="0.25">
      <c r="B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2:20" x14ac:dyDescent="0.25">
      <c r="B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2:20" x14ac:dyDescent="0.25">
      <c r="B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2:20" x14ac:dyDescent="0.25">
      <c r="B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2:20" x14ac:dyDescent="0.25">
      <c r="B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2:20" x14ac:dyDescent="0.25">
      <c r="B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2:20" x14ac:dyDescent="0.25">
      <c r="B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2:20" x14ac:dyDescent="0.25">
      <c r="B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2:20" x14ac:dyDescent="0.25">
      <c r="B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2:20" x14ac:dyDescent="0.25">
      <c r="B551" s="1"/>
      <c r="F551" s="1"/>
      <c r="G551" s="1"/>
      <c r="H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2:20" x14ac:dyDescent="0.25">
      <c r="B552" s="1"/>
      <c r="F552" s="1"/>
      <c r="G552" s="1"/>
      <c r="H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2:20" x14ac:dyDescent="0.25">
      <c r="B553" s="1"/>
      <c r="F553" s="1"/>
      <c r="G553" s="1"/>
      <c r="H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2:20" x14ac:dyDescent="0.25">
      <c r="B554" s="1"/>
      <c r="F554" s="1"/>
      <c r="G554" s="1"/>
      <c r="H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2:20" x14ac:dyDescent="0.25">
      <c r="B555" s="1"/>
      <c r="F555" s="1"/>
      <c r="G555" s="1"/>
      <c r="H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2:20" x14ac:dyDescent="0.25">
      <c r="B556" s="1"/>
      <c r="F556" s="1"/>
      <c r="G556" s="1"/>
      <c r="H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2:20" x14ac:dyDescent="0.25">
      <c r="B557" s="1"/>
      <c r="F557" s="1"/>
      <c r="G557" s="1"/>
      <c r="H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2:20" x14ac:dyDescent="0.25">
      <c r="B558" s="1"/>
      <c r="F558" s="1"/>
      <c r="G558" s="1"/>
      <c r="H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2:20" x14ac:dyDescent="0.25">
      <c r="B559" s="1"/>
      <c r="F559" s="1"/>
      <c r="G559" s="1"/>
      <c r="H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2:20" x14ac:dyDescent="0.25">
      <c r="B560" s="1"/>
      <c r="F560" s="1"/>
      <c r="G560" s="1"/>
      <c r="H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2:20" x14ac:dyDescent="0.25">
      <c r="B561" s="1"/>
      <c r="F561" s="1"/>
      <c r="G561" s="1"/>
      <c r="H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2:20" x14ac:dyDescent="0.25">
      <c r="B562" s="1"/>
      <c r="F562" s="1"/>
      <c r="G562" s="1"/>
      <c r="H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2:20" x14ac:dyDescent="0.25">
      <c r="B563" s="1"/>
      <c r="F563" s="1"/>
      <c r="G563" s="1"/>
      <c r="H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2:20" x14ac:dyDescent="0.25">
      <c r="B564" s="1"/>
      <c r="F564" s="1"/>
      <c r="G564" s="1"/>
      <c r="H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2:20" x14ac:dyDescent="0.25">
      <c r="B565" s="1"/>
      <c r="F565" s="1"/>
      <c r="G565" s="1"/>
      <c r="H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2:20" x14ac:dyDescent="0.25">
      <c r="B566" s="1"/>
      <c r="F566" s="1"/>
      <c r="G566" s="1"/>
      <c r="H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2:20" x14ac:dyDescent="0.25">
      <c r="B567" s="1"/>
      <c r="F567" s="1"/>
      <c r="G567" s="1"/>
      <c r="H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2:20" x14ac:dyDescent="0.25">
      <c r="B568" s="1"/>
      <c r="F568" s="1"/>
      <c r="G568" s="1"/>
      <c r="H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2:20" x14ac:dyDescent="0.25">
      <c r="B569" s="1"/>
      <c r="F569" s="1"/>
      <c r="G569" s="1"/>
      <c r="H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2:20" x14ac:dyDescent="0.25">
      <c r="B570" s="1"/>
      <c r="F570" s="1"/>
      <c r="G570" s="1"/>
      <c r="H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2:20" x14ac:dyDescent="0.25">
      <c r="B571" s="1"/>
      <c r="F571" s="1"/>
      <c r="G571" s="1"/>
      <c r="H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2:20" x14ac:dyDescent="0.25">
      <c r="B572" s="1"/>
      <c r="F572" s="1"/>
      <c r="G572" s="1"/>
      <c r="H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2:20" x14ac:dyDescent="0.25">
      <c r="B573" s="1"/>
      <c r="F573" s="1"/>
      <c r="G573" s="1"/>
      <c r="H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2:20" x14ac:dyDescent="0.25">
      <c r="B574" s="1"/>
      <c r="F574" s="1"/>
      <c r="G574" s="1"/>
      <c r="H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2:20" x14ac:dyDescent="0.25">
      <c r="B575" s="1"/>
      <c r="F575" s="1"/>
      <c r="G575" s="1"/>
      <c r="H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2:20" x14ac:dyDescent="0.25">
      <c r="B576" s="1"/>
      <c r="F576" s="1"/>
      <c r="G576" s="1"/>
      <c r="H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2:20" x14ac:dyDescent="0.25">
      <c r="B577" s="1"/>
      <c r="F577" s="1"/>
      <c r="G577" s="1"/>
      <c r="H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2:20" x14ac:dyDescent="0.25">
      <c r="B578" s="1"/>
      <c r="F578" s="1"/>
      <c r="G578" s="1"/>
      <c r="H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2:20" x14ac:dyDescent="0.25">
      <c r="B579" s="1"/>
      <c r="F579" s="1"/>
      <c r="G579" s="1"/>
      <c r="H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2:20" x14ac:dyDescent="0.25">
      <c r="B580" s="1"/>
      <c r="F580" s="1"/>
      <c r="G580" s="1"/>
      <c r="H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2:20" x14ac:dyDescent="0.25">
      <c r="B581" s="1"/>
      <c r="F581" s="1"/>
      <c r="G581" s="1"/>
      <c r="H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2:20" x14ac:dyDescent="0.25">
      <c r="B582" s="1"/>
      <c r="F582" s="1"/>
      <c r="G582" s="1"/>
      <c r="H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2:20" x14ac:dyDescent="0.25">
      <c r="B583" s="1"/>
      <c r="F583" s="1"/>
      <c r="G583" s="1"/>
      <c r="H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2:20" x14ac:dyDescent="0.25">
      <c r="B584" s="1"/>
      <c r="F584" s="1"/>
      <c r="G584" s="1"/>
      <c r="H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2:20" x14ac:dyDescent="0.25">
      <c r="B585" s="1"/>
      <c r="F585" s="1"/>
      <c r="G585" s="1"/>
      <c r="H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2:20" x14ac:dyDescent="0.25">
      <c r="B586" s="1"/>
      <c r="F586" s="1"/>
      <c r="G586" s="1"/>
      <c r="H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2:20" x14ac:dyDescent="0.25">
      <c r="B587" s="1"/>
      <c r="F587" s="1"/>
      <c r="G587" s="1"/>
      <c r="H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2:20" x14ac:dyDescent="0.25">
      <c r="B588" s="1"/>
      <c r="F588" s="1"/>
      <c r="G588" s="1"/>
      <c r="H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2:20" x14ac:dyDescent="0.25">
      <c r="B589" s="1"/>
      <c r="F589" s="1"/>
      <c r="G589" s="1"/>
      <c r="H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2:20" x14ac:dyDescent="0.25">
      <c r="B590" s="1"/>
      <c r="F590" s="1"/>
      <c r="G590" s="1"/>
      <c r="H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2:20" x14ac:dyDescent="0.25">
      <c r="B591" s="1"/>
      <c r="F591" s="1"/>
      <c r="G591" s="1"/>
      <c r="H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2:20" x14ac:dyDescent="0.25">
      <c r="B592" s="1"/>
      <c r="F592" s="1"/>
      <c r="G592" s="1"/>
      <c r="H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2:20" x14ac:dyDescent="0.25">
      <c r="B593" s="1"/>
      <c r="F593" s="1"/>
      <c r="G593" s="1"/>
      <c r="H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2:20" x14ac:dyDescent="0.25">
      <c r="B594" s="1"/>
      <c r="F594" s="1"/>
      <c r="G594" s="1"/>
      <c r="H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2:20" x14ac:dyDescent="0.25">
      <c r="B595" s="1"/>
      <c r="F595" s="1"/>
      <c r="G595" s="1"/>
      <c r="H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2:20" x14ac:dyDescent="0.25">
      <c r="B596" s="1"/>
      <c r="F596" s="1"/>
      <c r="G596" s="1"/>
      <c r="H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2:20" x14ac:dyDescent="0.25">
      <c r="B597" s="1"/>
      <c r="F597" s="1"/>
      <c r="G597" s="1"/>
      <c r="H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2:20" x14ac:dyDescent="0.25">
      <c r="B598" s="1"/>
      <c r="F598" s="1"/>
      <c r="G598" s="1"/>
      <c r="H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2:20" x14ac:dyDescent="0.25">
      <c r="B599" s="1"/>
      <c r="F599" s="1"/>
      <c r="G599" s="1"/>
      <c r="H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2:20" x14ac:dyDescent="0.25">
      <c r="B600" s="1"/>
      <c r="F600" s="1"/>
      <c r="G600" s="1"/>
      <c r="H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2:20" x14ac:dyDescent="0.25">
      <c r="B601" s="1"/>
      <c r="F601" s="1"/>
      <c r="G601" s="1"/>
      <c r="H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2:20" x14ac:dyDescent="0.25">
      <c r="B602" s="1"/>
      <c r="F602" s="1"/>
      <c r="G602" s="1"/>
      <c r="H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2:20" x14ac:dyDescent="0.25">
      <c r="B603" s="1"/>
      <c r="F603" s="1"/>
      <c r="G603" s="1"/>
      <c r="H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2:20" x14ac:dyDescent="0.25">
      <c r="B604" s="1"/>
      <c r="F604" s="1"/>
      <c r="G604" s="1"/>
      <c r="H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2:20" x14ac:dyDescent="0.25">
      <c r="B605" s="1"/>
      <c r="F605" s="1"/>
      <c r="G605" s="1"/>
      <c r="H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2:20" x14ac:dyDescent="0.25">
      <c r="B606" s="1"/>
      <c r="F606" s="1"/>
      <c r="G606" s="1"/>
      <c r="H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2:20" x14ac:dyDescent="0.25">
      <c r="B607" s="1"/>
      <c r="F607" s="1"/>
      <c r="G607" s="1"/>
      <c r="H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2:20" x14ac:dyDescent="0.25">
      <c r="B608" s="1"/>
      <c r="F608" s="1"/>
      <c r="G608" s="1"/>
      <c r="H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2:20" x14ac:dyDescent="0.25">
      <c r="B609" s="1"/>
      <c r="F609" s="1"/>
      <c r="G609" s="1"/>
      <c r="H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2:20" x14ac:dyDescent="0.25">
      <c r="B610" s="1"/>
      <c r="F610" s="1"/>
      <c r="G610" s="1"/>
      <c r="H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2:20" x14ac:dyDescent="0.25">
      <c r="B611" s="1"/>
      <c r="F611" s="1"/>
      <c r="G611" s="1"/>
      <c r="H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2:20" x14ac:dyDescent="0.25">
      <c r="B612" s="1"/>
      <c r="F612" s="1"/>
      <c r="G612" s="1"/>
      <c r="H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2:20" x14ac:dyDescent="0.25">
      <c r="B613" s="1"/>
      <c r="F613" s="1"/>
      <c r="G613" s="1"/>
      <c r="H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2:20" x14ac:dyDescent="0.25">
      <c r="B614" s="1"/>
      <c r="F614" s="1"/>
      <c r="G614" s="1"/>
      <c r="H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2:20" x14ac:dyDescent="0.25">
      <c r="B615" s="1"/>
      <c r="F615" s="1"/>
      <c r="G615" s="1"/>
      <c r="H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2:20" x14ac:dyDescent="0.25">
      <c r="B616" s="1"/>
      <c r="F616" s="1"/>
      <c r="G616" s="1"/>
      <c r="H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2:20" x14ac:dyDescent="0.25">
      <c r="B617" s="1"/>
      <c r="F617" s="1"/>
      <c r="G617" s="1"/>
      <c r="H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2:20" x14ac:dyDescent="0.25">
      <c r="B618" s="1"/>
      <c r="F618" s="1"/>
      <c r="G618" s="1"/>
      <c r="H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2:20" x14ac:dyDescent="0.25">
      <c r="B619" s="1"/>
      <c r="F619" s="1"/>
      <c r="G619" s="1"/>
      <c r="H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2:20" x14ac:dyDescent="0.25">
      <c r="B620" s="1"/>
      <c r="F620" s="1"/>
      <c r="G620" s="1"/>
      <c r="H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2:20" x14ac:dyDescent="0.25">
      <c r="B621" s="1"/>
      <c r="F621" s="1"/>
      <c r="G621" s="1"/>
      <c r="H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2:20" x14ac:dyDescent="0.25">
      <c r="B622" s="1"/>
      <c r="F622" s="1"/>
      <c r="G622" s="1"/>
      <c r="H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2:20" x14ac:dyDescent="0.25">
      <c r="B623" s="1"/>
      <c r="F623" s="1"/>
      <c r="G623" s="1"/>
      <c r="H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2:20" x14ac:dyDescent="0.25">
      <c r="B624" s="1"/>
      <c r="F624" s="1"/>
      <c r="G624" s="1"/>
      <c r="H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2:20" x14ac:dyDescent="0.25">
      <c r="B625" s="1"/>
      <c r="F625" s="1"/>
      <c r="G625" s="1"/>
      <c r="H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2:20" x14ac:dyDescent="0.25">
      <c r="B626" s="1"/>
      <c r="F626" s="1"/>
      <c r="G626" s="1"/>
      <c r="H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2:20" x14ac:dyDescent="0.25">
      <c r="B627" s="1"/>
      <c r="F627" s="1"/>
      <c r="G627" s="1"/>
      <c r="H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2:20" x14ac:dyDescent="0.25">
      <c r="B628" s="1"/>
      <c r="F628" s="1"/>
      <c r="G628" s="1"/>
      <c r="H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2:20" x14ac:dyDescent="0.25">
      <c r="B629" s="1"/>
      <c r="F629" s="1"/>
      <c r="G629" s="1"/>
      <c r="H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2:20" x14ac:dyDescent="0.25">
      <c r="B630" s="1"/>
      <c r="F630" s="1"/>
      <c r="G630" s="1"/>
      <c r="H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2:20" x14ac:dyDescent="0.25">
      <c r="B631" s="1"/>
      <c r="F631" s="1"/>
      <c r="G631" s="1"/>
      <c r="H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2:20" x14ac:dyDescent="0.25">
      <c r="B632" s="1"/>
      <c r="F632" s="1"/>
      <c r="G632" s="1"/>
      <c r="H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2:20" x14ac:dyDescent="0.25">
      <c r="B633" s="1"/>
      <c r="F633" s="1"/>
      <c r="G633" s="1"/>
      <c r="H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2:20" x14ac:dyDescent="0.25">
      <c r="B634" s="1"/>
      <c r="F634" s="1"/>
      <c r="G634" s="1"/>
      <c r="H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2:20" x14ac:dyDescent="0.25">
      <c r="B635" s="1"/>
      <c r="F635" s="1"/>
      <c r="G635" s="1"/>
      <c r="H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2:20" x14ac:dyDescent="0.25">
      <c r="B636" s="1"/>
      <c r="F636" s="1"/>
      <c r="G636" s="1"/>
      <c r="H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2:20" x14ac:dyDescent="0.25">
      <c r="B637" s="1"/>
      <c r="F637" s="1"/>
      <c r="G637" s="1"/>
      <c r="H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2:20" x14ac:dyDescent="0.25">
      <c r="B638" s="1"/>
      <c r="F638" s="1"/>
      <c r="G638" s="1"/>
      <c r="H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2:20" x14ac:dyDescent="0.25">
      <c r="B639" s="1"/>
      <c r="F639" s="1"/>
      <c r="G639" s="1"/>
      <c r="H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2:20" x14ac:dyDescent="0.25">
      <c r="B640" s="1"/>
      <c r="F640" s="1"/>
      <c r="G640" s="1"/>
      <c r="H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2:20" x14ac:dyDescent="0.25">
      <c r="B641" s="1"/>
      <c r="F641" s="1"/>
      <c r="G641" s="1"/>
      <c r="H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2:20" x14ac:dyDescent="0.25">
      <c r="B642" s="1"/>
      <c r="F642" s="1"/>
      <c r="G642" s="1"/>
      <c r="H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2:20" x14ac:dyDescent="0.25">
      <c r="B643" s="1"/>
      <c r="F643" s="1"/>
      <c r="G643" s="1"/>
      <c r="H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2:20" x14ac:dyDescent="0.25">
      <c r="B644" s="1"/>
      <c r="F644" s="1"/>
      <c r="G644" s="1"/>
      <c r="H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2:20" x14ac:dyDescent="0.25">
      <c r="B645" s="1"/>
      <c r="F645" s="1"/>
      <c r="G645" s="1"/>
      <c r="H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2:20" x14ac:dyDescent="0.25">
      <c r="B646" s="1"/>
      <c r="F646" s="1"/>
      <c r="G646" s="1"/>
      <c r="H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2:20" x14ac:dyDescent="0.25">
      <c r="B647" s="1"/>
      <c r="F647" s="1"/>
      <c r="G647" s="1"/>
      <c r="H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2:20" x14ac:dyDescent="0.25">
      <c r="B648" s="1"/>
      <c r="F648" s="1"/>
      <c r="G648" s="1"/>
      <c r="H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2:20" x14ac:dyDescent="0.25">
      <c r="B649" s="1"/>
      <c r="F649" s="1"/>
      <c r="G649" s="1"/>
      <c r="H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2:20" x14ac:dyDescent="0.25">
      <c r="B650" s="1"/>
      <c r="F650" s="1"/>
      <c r="G650" s="1"/>
      <c r="H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2:20" x14ac:dyDescent="0.25">
      <c r="B651" s="1"/>
      <c r="F651" s="1"/>
      <c r="G651" s="1"/>
      <c r="H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2:20" x14ac:dyDescent="0.25">
      <c r="B652" s="1"/>
      <c r="F652" s="1"/>
      <c r="G652" s="1"/>
      <c r="H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2:20" x14ac:dyDescent="0.25">
      <c r="B653" s="1"/>
      <c r="F653" s="1"/>
      <c r="G653" s="1"/>
      <c r="H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2:20" x14ac:dyDescent="0.25">
      <c r="B654" s="1"/>
      <c r="F654" s="1"/>
      <c r="G654" s="1"/>
      <c r="H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2:20" x14ac:dyDescent="0.25">
      <c r="B655" s="1"/>
      <c r="F655" s="1"/>
      <c r="G655" s="1"/>
      <c r="H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2:20" x14ac:dyDescent="0.25">
      <c r="B656" s="1"/>
      <c r="F656" s="1"/>
      <c r="G656" s="1"/>
      <c r="H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2:20" x14ac:dyDescent="0.25">
      <c r="B657" s="1"/>
      <c r="F657" s="1"/>
      <c r="G657" s="1"/>
      <c r="H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2:20" x14ac:dyDescent="0.25">
      <c r="B658" s="1"/>
      <c r="F658" s="1"/>
      <c r="G658" s="1"/>
      <c r="H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2:20" x14ac:dyDescent="0.25">
      <c r="B659" s="1"/>
      <c r="F659" s="1"/>
      <c r="G659" s="1"/>
      <c r="H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2:20" x14ac:dyDescent="0.25">
      <c r="B660" s="1"/>
      <c r="F660" s="1"/>
      <c r="G660" s="1"/>
      <c r="H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2:20" x14ac:dyDescent="0.25">
      <c r="B661" s="1"/>
      <c r="F661" s="1"/>
      <c r="G661" s="1"/>
      <c r="H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2:20" x14ac:dyDescent="0.25">
      <c r="B662" s="1"/>
      <c r="F662" s="1"/>
      <c r="G662" s="1"/>
      <c r="H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2:20" x14ac:dyDescent="0.25">
      <c r="B663" s="1"/>
      <c r="F663" s="1"/>
      <c r="G663" s="1"/>
      <c r="H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2:20" x14ac:dyDescent="0.25">
      <c r="B664" s="1"/>
      <c r="F664" s="1"/>
      <c r="G664" s="1"/>
      <c r="H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2:20" x14ac:dyDescent="0.25">
      <c r="B665" s="1"/>
      <c r="F665" s="1"/>
      <c r="G665" s="1"/>
      <c r="H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2:20" x14ac:dyDescent="0.25">
      <c r="B666" s="1"/>
      <c r="F666" s="1"/>
      <c r="G666" s="1"/>
      <c r="H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2:20" x14ac:dyDescent="0.25">
      <c r="B667" s="1"/>
      <c r="F667" s="1"/>
      <c r="G667" s="1"/>
      <c r="H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2:20" x14ac:dyDescent="0.25">
      <c r="B668" s="1"/>
      <c r="F668" s="1"/>
      <c r="G668" s="1"/>
      <c r="H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2:20" x14ac:dyDescent="0.25">
      <c r="B669" s="1"/>
      <c r="F669" s="1"/>
      <c r="G669" s="1"/>
      <c r="H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2:20" x14ac:dyDescent="0.25">
      <c r="B670" s="1"/>
      <c r="F670" s="1"/>
      <c r="G670" s="1"/>
      <c r="H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2:20" x14ac:dyDescent="0.25">
      <c r="B671" s="1"/>
      <c r="F671" s="1"/>
      <c r="G671" s="1"/>
      <c r="H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2:20" x14ac:dyDescent="0.25">
      <c r="B672" s="1"/>
      <c r="F672" s="1"/>
      <c r="G672" s="1"/>
      <c r="H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2:20" x14ac:dyDescent="0.25">
      <c r="B673" s="1"/>
      <c r="F673" s="1"/>
      <c r="G673" s="1"/>
      <c r="H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2:20" x14ac:dyDescent="0.25">
      <c r="B674" s="1"/>
      <c r="F674" s="1"/>
      <c r="G674" s="1"/>
      <c r="H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2:20" x14ac:dyDescent="0.25">
      <c r="B675" s="1"/>
      <c r="F675" s="1"/>
      <c r="G675" s="1"/>
      <c r="H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2:20" x14ac:dyDescent="0.25">
      <c r="B676" s="1"/>
      <c r="F676" s="1"/>
      <c r="G676" s="1"/>
      <c r="H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2:20" x14ac:dyDescent="0.25">
      <c r="B677" s="1"/>
      <c r="F677" s="1"/>
      <c r="G677" s="1"/>
      <c r="H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2:20" x14ac:dyDescent="0.25">
      <c r="B678" s="1"/>
      <c r="F678" s="1"/>
      <c r="G678" s="1"/>
      <c r="H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2:20" x14ac:dyDescent="0.25">
      <c r="B679" s="1"/>
      <c r="F679" s="1"/>
      <c r="G679" s="1"/>
      <c r="H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2:20" x14ac:dyDescent="0.25">
      <c r="B680" s="1"/>
      <c r="F680" s="1"/>
      <c r="G680" s="1"/>
      <c r="H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2:20" x14ac:dyDescent="0.25">
      <c r="B681" s="1"/>
      <c r="F681" s="1"/>
      <c r="G681" s="1"/>
      <c r="H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2:20" x14ac:dyDescent="0.25">
      <c r="B682" s="1"/>
      <c r="F682" s="1"/>
      <c r="G682" s="1"/>
      <c r="H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2:20" x14ac:dyDescent="0.25">
      <c r="B683" s="1"/>
      <c r="F683" s="1"/>
      <c r="G683" s="1"/>
      <c r="H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2:20" x14ac:dyDescent="0.25">
      <c r="B684" s="1"/>
      <c r="F684" s="1"/>
      <c r="G684" s="1"/>
      <c r="H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2:20" x14ac:dyDescent="0.25">
      <c r="B685" s="1"/>
      <c r="F685" s="1"/>
      <c r="G685" s="1"/>
      <c r="H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2:20" x14ac:dyDescent="0.25">
      <c r="B686" s="1"/>
      <c r="F686" s="1"/>
      <c r="G686" s="1"/>
      <c r="H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2:20" x14ac:dyDescent="0.25">
      <c r="B687" s="1"/>
      <c r="F687" s="1"/>
      <c r="G687" s="1"/>
      <c r="H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2:20" x14ac:dyDescent="0.25">
      <c r="B688" s="1"/>
      <c r="F688" s="1"/>
      <c r="G688" s="1"/>
      <c r="H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2:20" x14ac:dyDescent="0.25">
      <c r="B689" s="1"/>
      <c r="F689" s="1"/>
      <c r="G689" s="1"/>
      <c r="H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2:20" x14ac:dyDescent="0.25">
      <c r="B690" s="1"/>
      <c r="F690" s="1"/>
      <c r="G690" s="1"/>
      <c r="H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2:20" x14ac:dyDescent="0.25">
      <c r="B691" s="1"/>
      <c r="F691" s="1"/>
      <c r="G691" s="1"/>
      <c r="H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2:20" x14ac:dyDescent="0.25">
      <c r="B692" s="1"/>
      <c r="F692" s="1"/>
      <c r="G692" s="1"/>
      <c r="H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2:20" x14ac:dyDescent="0.25">
      <c r="B693" s="1"/>
      <c r="F693" s="1"/>
      <c r="G693" s="1"/>
      <c r="H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2:20" x14ac:dyDescent="0.25">
      <c r="B694" s="1"/>
      <c r="F694" s="1"/>
      <c r="G694" s="1"/>
      <c r="H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2:20" x14ac:dyDescent="0.25">
      <c r="B695" s="1"/>
      <c r="F695" s="1"/>
      <c r="G695" s="1"/>
      <c r="H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2:20" x14ac:dyDescent="0.25">
      <c r="B696" s="1"/>
      <c r="F696" s="1"/>
      <c r="G696" s="1"/>
      <c r="H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2:20" x14ac:dyDescent="0.25">
      <c r="B697" s="1"/>
      <c r="F697" s="1"/>
      <c r="G697" s="1"/>
      <c r="H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2:20" x14ac:dyDescent="0.25">
      <c r="B698" s="1"/>
      <c r="F698" s="1"/>
      <c r="G698" s="1"/>
      <c r="H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2:20" x14ac:dyDescent="0.25">
      <c r="B699" s="1"/>
      <c r="F699" s="1"/>
      <c r="G699" s="1"/>
      <c r="H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2:20" x14ac:dyDescent="0.25">
      <c r="B700" s="1"/>
      <c r="F700" s="1"/>
      <c r="G700" s="1"/>
      <c r="H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2:20" x14ac:dyDescent="0.25">
      <c r="B701" s="1"/>
      <c r="F701" s="1"/>
      <c r="G701" s="1"/>
      <c r="H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2:20" x14ac:dyDescent="0.25">
      <c r="B702" s="1"/>
      <c r="F702" s="1"/>
      <c r="G702" s="1"/>
      <c r="H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2:20" x14ac:dyDescent="0.25">
      <c r="B703" s="1"/>
      <c r="F703" s="1"/>
      <c r="G703" s="1"/>
      <c r="H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2:20" x14ac:dyDescent="0.25">
      <c r="B704" s="1"/>
      <c r="F704" s="1"/>
      <c r="G704" s="1"/>
      <c r="H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2:20" x14ac:dyDescent="0.25">
      <c r="B705" s="1"/>
      <c r="F705" s="1"/>
      <c r="G705" s="1"/>
      <c r="H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2:20" x14ac:dyDescent="0.25">
      <c r="B706" s="1"/>
      <c r="F706" s="1"/>
      <c r="G706" s="1"/>
      <c r="H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2:20" x14ac:dyDescent="0.25">
      <c r="B707" s="1"/>
      <c r="F707" s="1"/>
      <c r="G707" s="1"/>
      <c r="H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2:20" x14ac:dyDescent="0.25">
      <c r="B708" s="1"/>
      <c r="F708" s="1"/>
      <c r="G708" s="1"/>
      <c r="H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2:20" x14ac:dyDescent="0.25">
      <c r="B709" s="1"/>
      <c r="F709" s="1"/>
      <c r="G709" s="1"/>
      <c r="H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2:20" x14ac:dyDescent="0.25">
      <c r="B710" s="1"/>
      <c r="F710" s="1"/>
      <c r="G710" s="1"/>
      <c r="H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2:20" x14ac:dyDescent="0.25">
      <c r="B711" s="1"/>
      <c r="F711" s="1"/>
      <c r="G711" s="1"/>
      <c r="H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2:20" x14ac:dyDescent="0.25">
      <c r="B712" s="1"/>
      <c r="F712" s="1"/>
      <c r="G712" s="1"/>
      <c r="H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2:20" x14ac:dyDescent="0.25">
      <c r="B713" s="1"/>
      <c r="F713" s="1"/>
      <c r="G713" s="1"/>
      <c r="H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2:20" x14ac:dyDescent="0.25">
      <c r="B714" s="1"/>
      <c r="F714" s="1"/>
      <c r="G714" s="1"/>
      <c r="H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2:20" x14ac:dyDescent="0.25">
      <c r="B715" s="1"/>
      <c r="F715" s="1"/>
      <c r="G715" s="1"/>
      <c r="H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2:20" x14ac:dyDescent="0.25">
      <c r="B716" s="1"/>
      <c r="F716" s="1"/>
      <c r="G716" s="1"/>
      <c r="H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2:20" x14ac:dyDescent="0.25">
      <c r="B717" s="1"/>
      <c r="F717" s="1"/>
      <c r="G717" s="1"/>
      <c r="H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2:20" x14ac:dyDescent="0.25">
      <c r="B718" s="1"/>
      <c r="F718" s="1"/>
      <c r="G718" s="1"/>
      <c r="H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2:20" x14ac:dyDescent="0.25">
      <c r="B719" s="1"/>
      <c r="F719" s="1"/>
      <c r="G719" s="1"/>
      <c r="H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2:20" x14ac:dyDescent="0.25">
      <c r="B720" s="1"/>
      <c r="F720" s="1"/>
      <c r="G720" s="1"/>
      <c r="H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2:20" x14ac:dyDescent="0.25">
      <c r="B721" s="1"/>
      <c r="F721" s="1"/>
      <c r="G721" s="1"/>
      <c r="H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2:20" x14ac:dyDescent="0.25">
      <c r="B722" s="1"/>
      <c r="F722" s="1"/>
      <c r="G722" s="1"/>
      <c r="H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2:20" x14ac:dyDescent="0.25">
      <c r="B723" s="1"/>
      <c r="F723" s="1"/>
      <c r="G723" s="1"/>
      <c r="H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2:20" x14ac:dyDescent="0.25">
      <c r="B724" s="1"/>
      <c r="F724" s="1"/>
      <c r="G724" s="1"/>
      <c r="H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2:20" x14ac:dyDescent="0.25">
      <c r="B725" s="1"/>
      <c r="F725" s="1"/>
      <c r="G725" s="1"/>
      <c r="H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2:20" x14ac:dyDescent="0.25">
      <c r="B726" s="1"/>
      <c r="F726" s="1"/>
      <c r="G726" s="1"/>
      <c r="H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2:20" x14ac:dyDescent="0.25">
      <c r="B727" s="1"/>
      <c r="F727" s="1"/>
      <c r="G727" s="1"/>
      <c r="H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2:20" x14ac:dyDescent="0.25">
      <c r="B728" s="1"/>
      <c r="F728" s="1"/>
      <c r="G728" s="1"/>
      <c r="H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2:20" x14ac:dyDescent="0.25">
      <c r="B729" s="1"/>
      <c r="F729" s="1"/>
      <c r="G729" s="1"/>
      <c r="H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2:20" x14ac:dyDescent="0.25">
      <c r="B730" s="1"/>
      <c r="F730" s="1"/>
      <c r="G730" s="1"/>
      <c r="H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2:20" x14ac:dyDescent="0.25">
      <c r="B731" s="1"/>
      <c r="F731" s="1"/>
      <c r="G731" s="1"/>
      <c r="H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2:20" x14ac:dyDescent="0.25">
      <c r="B732" s="1"/>
      <c r="F732" s="1"/>
      <c r="G732" s="1"/>
      <c r="H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2:20" x14ac:dyDescent="0.25">
      <c r="B733" s="1"/>
      <c r="F733" s="1"/>
      <c r="G733" s="1"/>
      <c r="H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2:20" x14ac:dyDescent="0.25">
      <c r="B734" s="1"/>
      <c r="F734" s="1"/>
      <c r="G734" s="1"/>
      <c r="H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2:20" x14ac:dyDescent="0.25">
      <c r="B735" s="1"/>
      <c r="F735" s="1"/>
      <c r="G735" s="1"/>
      <c r="H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2:20" x14ac:dyDescent="0.25">
      <c r="B736" s="1"/>
      <c r="F736" s="1"/>
      <c r="G736" s="1"/>
      <c r="H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2:20" x14ac:dyDescent="0.25">
      <c r="B737" s="1"/>
      <c r="F737" s="1"/>
      <c r="G737" s="1"/>
      <c r="H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2:20" x14ac:dyDescent="0.25">
      <c r="B738" s="1"/>
      <c r="F738" s="1"/>
      <c r="G738" s="1"/>
      <c r="H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2:20" x14ac:dyDescent="0.25">
      <c r="B739" s="1"/>
      <c r="F739" s="1"/>
      <c r="G739" s="1"/>
      <c r="H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2:20" x14ac:dyDescent="0.25">
      <c r="B740" s="1"/>
      <c r="F740" s="1"/>
      <c r="G740" s="1"/>
      <c r="H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2:20" x14ac:dyDescent="0.25">
      <c r="B741" s="1"/>
      <c r="F741" s="1"/>
      <c r="G741" s="1"/>
      <c r="H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2:20" x14ac:dyDescent="0.25">
      <c r="B742" s="1"/>
      <c r="F742" s="1"/>
      <c r="G742" s="1"/>
      <c r="H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2:20" x14ac:dyDescent="0.25">
      <c r="B743" s="1"/>
      <c r="F743" s="1"/>
      <c r="G743" s="1"/>
      <c r="H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2:20" x14ac:dyDescent="0.25">
      <c r="B744" s="1"/>
      <c r="F744" s="1"/>
      <c r="G744" s="1"/>
      <c r="H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2:20" x14ac:dyDescent="0.25">
      <c r="B745" s="1"/>
      <c r="F745" s="1"/>
      <c r="G745" s="1"/>
      <c r="H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2:20" x14ac:dyDescent="0.25">
      <c r="B746" s="1"/>
      <c r="F746" s="1"/>
      <c r="G746" s="1"/>
      <c r="H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2:20" x14ac:dyDescent="0.25">
      <c r="B747" s="1"/>
      <c r="F747" s="1"/>
      <c r="G747" s="1"/>
      <c r="H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2:20" x14ac:dyDescent="0.25">
      <c r="B748" s="1"/>
      <c r="F748" s="1"/>
      <c r="G748" s="1"/>
      <c r="H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2:20" x14ac:dyDescent="0.25">
      <c r="B749" s="1"/>
      <c r="F749" s="1"/>
      <c r="G749" s="1"/>
      <c r="H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2:20" x14ac:dyDescent="0.25">
      <c r="B750" s="1"/>
      <c r="F750" s="1"/>
      <c r="G750" s="1"/>
      <c r="H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2:20" x14ac:dyDescent="0.25">
      <c r="B751" s="1"/>
      <c r="F751" s="1"/>
      <c r="G751" s="1"/>
      <c r="H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2:20" x14ac:dyDescent="0.25">
      <c r="B752" s="1"/>
      <c r="F752" s="1"/>
      <c r="G752" s="1"/>
      <c r="H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2:20" x14ac:dyDescent="0.25">
      <c r="B753" s="1"/>
      <c r="F753" s="1"/>
      <c r="G753" s="1"/>
      <c r="H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2:20" x14ac:dyDescent="0.25">
      <c r="B754" s="1"/>
      <c r="F754" s="1"/>
      <c r="G754" s="1"/>
      <c r="H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2:20" x14ac:dyDescent="0.25">
      <c r="B755" s="1"/>
      <c r="F755" s="1"/>
      <c r="G755" s="1"/>
      <c r="H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2:20" x14ac:dyDescent="0.25">
      <c r="B756" s="1"/>
      <c r="F756" s="1"/>
      <c r="G756" s="1"/>
      <c r="H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2:20" x14ac:dyDescent="0.25">
      <c r="B757" s="1"/>
      <c r="F757" s="1"/>
      <c r="G757" s="1"/>
      <c r="H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2:20" x14ac:dyDescent="0.25">
      <c r="B758" s="1"/>
      <c r="F758" s="1"/>
      <c r="G758" s="1"/>
      <c r="H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2:20" x14ac:dyDescent="0.25">
      <c r="B759" s="1"/>
      <c r="F759" s="1"/>
      <c r="G759" s="1"/>
      <c r="H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2:20" x14ac:dyDescent="0.25">
      <c r="B760" s="1"/>
      <c r="F760" s="1"/>
      <c r="G760" s="1"/>
      <c r="H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2:20" x14ac:dyDescent="0.25">
      <c r="B761" s="1"/>
      <c r="F761" s="1"/>
      <c r="G761" s="1"/>
      <c r="H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2:20" x14ac:dyDescent="0.25">
      <c r="B762" s="1"/>
      <c r="F762" s="1"/>
      <c r="G762" s="1"/>
      <c r="H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2:20" x14ac:dyDescent="0.25">
      <c r="B763" s="1"/>
      <c r="F763" s="1"/>
      <c r="G763" s="1"/>
      <c r="H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2:20" x14ac:dyDescent="0.25">
      <c r="B764" s="1"/>
      <c r="F764" s="1"/>
      <c r="G764" s="1"/>
      <c r="H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2:20" x14ac:dyDescent="0.25">
      <c r="B765" s="1"/>
      <c r="F765" s="1"/>
      <c r="G765" s="1"/>
      <c r="H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2:20" x14ac:dyDescent="0.25">
      <c r="B766" s="1"/>
      <c r="F766" s="1"/>
      <c r="G766" s="1"/>
      <c r="H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2:20" x14ac:dyDescent="0.25">
      <c r="B767" s="1"/>
      <c r="F767" s="1"/>
      <c r="G767" s="1"/>
      <c r="H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2:20" x14ac:dyDescent="0.25">
      <c r="B768" s="1"/>
      <c r="F768" s="1"/>
      <c r="G768" s="1"/>
      <c r="H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2:20" x14ac:dyDescent="0.25">
      <c r="B769" s="1"/>
      <c r="F769" s="1"/>
      <c r="G769" s="1"/>
      <c r="H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2:20" x14ac:dyDescent="0.25">
      <c r="B770" s="1"/>
      <c r="F770" s="1"/>
      <c r="G770" s="1"/>
      <c r="H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2:20" x14ac:dyDescent="0.25">
      <c r="B771" s="1"/>
      <c r="F771" s="1"/>
      <c r="G771" s="1"/>
      <c r="H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2:20" x14ac:dyDescent="0.25">
      <c r="B772" s="1"/>
      <c r="F772" s="1"/>
      <c r="G772" s="1"/>
      <c r="H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2:20" x14ac:dyDescent="0.25">
      <c r="B773" s="1"/>
      <c r="F773" s="1"/>
      <c r="G773" s="1"/>
      <c r="H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2:20" x14ac:dyDescent="0.25">
      <c r="B774" s="1"/>
      <c r="F774" s="1"/>
      <c r="G774" s="1"/>
      <c r="H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2:20" x14ac:dyDescent="0.25">
      <c r="B775" s="1"/>
      <c r="F775" s="1"/>
      <c r="G775" s="1"/>
      <c r="H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2:20" x14ac:dyDescent="0.25">
      <c r="B776" s="1"/>
      <c r="F776" s="1"/>
      <c r="G776" s="1"/>
      <c r="H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2:20" x14ac:dyDescent="0.25">
      <c r="B777" s="1"/>
      <c r="F777" s="1"/>
      <c r="G777" s="1"/>
      <c r="H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2:20" x14ac:dyDescent="0.25">
      <c r="B778" s="1"/>
      <c r="F778" s="1"/>
      <c r="G778" s="1"/>
      <c r="H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2:20" x14ac:dyDescent="0.25">
      <c r="B779" s="1"/>
      <c r="F779" s="1"/>
      <c r="G779" s="1"/>
      <c r="H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2:20" x14ac:dyDescent="0.25">
      <c r="B780" s="1"/>
      <c r="F780" s="1"/>
      <c r="G780" s="1"/>
      <c r="H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2:20" x14ac:dyDescent="0.25">
      <c r="B781" s="1"/>
      <c r="F781" s="1"/>
      <c r="G781" s="1"/>
      <c r="H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2:20" x14ac:dyDescent="0.25">
      <c r="B782" s="1"/>
      <c r="F782" s="1"/>
      <c r="G782" s="1"/>
      <c r="H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2:20" x14ac:dyDescent="0.25">
      <c r="B783" s="1"/>
      <c r="F783" s="1"/>
      <c r="G783" s="1"/>
      <c r="H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2:20" x14ac:dyDescent="0.25">
      <c r="B784" s="1"/>
      <c r="F784" s="1"/>
      <c r="G784" s="1"/>
      <c r="H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2:20" x14ac:dyDescent="0.25">
      <c r="B785" s="1"/>
      <c r="F785" s="1"/>
      <c r="G785" s="1"/>
      <c r="H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2:20" x14ac:dyDescent="0.25">
      <c r="B786" s="1"/>
      <c r="F786" s="1"/>
      <c r="G786" s="1"/>
      <c r="H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2:20" x14ac:dyDescent="0.25">
      <c r="B787" s="1"/>
      <c r="F787" s="1"/>
      <c r="G787" s="1"/>
      <c r="H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2:20" x14ac:dyDescent="0.25">
      <c r="B788" s="1"/>
      <c r="F788" s="1"/>
      <c r="G788" s="1"/>
      <c r="H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2:20" x14ac:dyDescent="0.25">
      <c r="B789" s="1"/>
      <c r="F789" s="1"/>
      <c r="G789" s="1"/>
      <c r="H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2:20" x14ac:dyDescent="0.25">
      <c r="B790" s="1"/>
      <c r="F790" s="1"/>
      <c r="G790" s="1"/>
      <c r="H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2:20" x14ac:dyDescent="0.25">
      <c r="B791" s="1"/>
      <c r="F791" s="1"/>
      <c r="G791" s="1"/>
      <c r="H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2:20" x14ac:dyDescent="0.25">
      <c r="B792" s="1"/>
      <c r="F792" s="1"/>
      <c r="G792" s="1"/>
      <c r="H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2:20" x14ac:dyDescent="0.25">
      <c r="B793" s="1"/>
      <c r="F793" s="1"/>
      <c r="G793" s="1"/>
      <c r="H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2:20" x14ac:dyDescent="0.25">
      <c r="B794" s="1"/>
      <c r="F794" s="1"/>
      <c r="G794" s="1"/>
      <c r="H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2:20" x14ac:dyDescent="0.25">
      <c r="B795" s="1"/>
      <c r="F795" s="1"/>
      <c r="G795" s="1"/>
      <c r="H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2:20" x14ac:dyDescent="0.25">
      <c r="B796" s="1"/>
      <c r="F796" s="1"/>
      <c r="G796" s="1"/>
      <c r="H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2:20" x14ac:dyDescent="0.25">
      <c r="B797" s="1"/>
      <c r="F797" s="1"/>
      <c r="G797" s="1"/>
      <c r="H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2:20" x14ac:dyDescent="0.25">
      <c r="B798" s="1"/>
      <c r="F798" s="1"/>
      <c r="G798" s="1"/>
      <c r="H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2:20" x14ac:dyDescent="0.25">
      <c r="B799" s="1"/>
      <c r="F799" s="1"/>
      <c r="G799" s="1"/>
      <c r="H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2:20" x14ac:dyDescent="0.25">
      <c r="B800" s="1"/>
      <c r="F800" s="1"/>
      <c r="G800" s="1"/>
      <c r="H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2:20" x14ac:dyDescent="0.25">
      <c r="B801" s="1"/>
      <c r="F801" s="1"/>
      <c r="G801" s="1"/>
      <c r="H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2:20" x14ac:dyDescent="0.25">
      <c r="B802" s="1"/>
      <c r="F802" s="1"/>
      <c r="G802" s="1"/>
      <c r="H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2:20" x14ac:dyDescent="0.25">
      <c r="B803" s="1"/>
      <c r="F803" s="1"/>
      <c r="G803" s="1"/>
      <c r="H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2:20" x14ac:dyDescent="0.25">
      <c r="B804" s="1"/>
      <c r="F804" s="1"/>
      <c r="G804" s="1"/>
      <c r="H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2:20" x14ac:dyDescent="0.25">
      <c r="B805" s="1"/>
      <c r="F805" s="1"/>
      <c r="G805" s="1"/>
      <c r="H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2:20" x14ac:dyDescent="0.25">
      <c r="B806" s="1"/>
      <c r="F806" s="1"/>
      <c r="G806" s="1"/>
      <c r="H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2:20" x14ac:dyDescent="0.25">
      <c r="B807" s="1"/>
      <c r="F807" s="1"/>
      <c r="G807" s="1"/>
      <c r="H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2:20" x14ac:dyDescent="0.25">
      <c r="B808" s="1"/>
      <c r="F808" s="1"/>
      <c r="G808" s="1"/>
      <c r="H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2:20" x14ac:dyDescent="0.25">
      <c r="B809" s="1"/>
      <c r="F809" s="1"/>
      <c r="G809" s="1"/>
      <c r="H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2:20" x14ac:dyDescent="0.25">
      <c r="B810" s="1"/>
      <c r="F810" s="1"/>
      <c r="G810" s="1"/>
      <c r="H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2:20" x14ac:dyDescent="0.25">
      <c r="B811" s="1"/>
      <c r="F811" s="1"/>
      <c r="G811" s="1"/>
      <c r="H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2:20" x14ac:dyDescent="0.25">
      <c r="B812" s="1"/>
      <c r="F812" s="1"/>
      <c r="G812" s="1"/>
      <c r="H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2:20" x14ac:dyDescent="0.25">
      <c r="B813" s="1"/>
      <c r="F813" s="1"/>
      <c r="G813" s="1"/>
      <c r="H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2:20" x14ac:dyDescent="0.25">
      <c r="B814" s="1"/>
      <c r="F814" s="1"/>
      <c r="G814" s="1"/>
      <c r="H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2:20" x14ac:dyDescent="0.25">
      <c r="B815" s="1"/>
      <c r="F815" s="1"/>
      <c r="G815" s="1"/>
      <c r="H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2:20" x14ac:dyDescent="0.25">
      <c r="B816" s="1"/>
      <c r="F816" s="1"/>
      <c r="G816" s="1"/>
      <c r="H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2:20" x14ac:dyDescent="0.25">
      <c r="B817" s="1"/>
      <c r="F817" s="1"/>
      <c r="G817" s="1"/>
      <c r="H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2:20" x14ac:dyDescent="0.25">
      <c r="B818" s="1"/>
      <c r="F818" s="1"/>
      <c r="G818" s="1"/>
      <c r="H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2:20" x14ac:dyDescent="0.25">
      <c r="B819" s="1"/>
      <c r="F819" s="1"/>
      <c r="G819" s="1"/>
      <c r="H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2:20" x14ac:dyDescent="0.25">
      <c r="B820" s="1"/>
      <c r="F820" s="1"/>
      <c r="G820" s="1"/>
      <c r="H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2:20" x14ac:dyDescent="0.25">
      <c r="B821" s="1"/>
      <c r="F821" s="1"/>
      <c r="G821" s="1"/>
      <c r="H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2:20" x14ac:dyDescent="0.25">
      <c r="B822" s="1"/>
      <c r="F822" s="1"/>
      <c r="G822" s="1"/>
      <c r="H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2:20" x14ac:dyDescent="0.25">
      <c r="B823" s="1"/>
      <c r="F823" s="1"/>
      <c r="G823" s="1"/>
      <c r="H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2:20" x14ac:dyDescent="0.25">
      <c r="B824" s="1"/>
      <c r="F824" s="1"/>
      <c r="G824" s="1"/>
      <c r="H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2:20" x14ac:dyDescent="0.25">
      <c r="B825" s="1"/>
      <c r="F825" s="1"/>
      <c r="G825" s="1"/>
      <c r="H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2:20" x14ac:dyDescent="0.25">
      <c r="B826" s="1"/>
      <c r="F826" s="1"/>
      <c r="G826" s="1"/>
      <c r="H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2:20" x14ac:dyDescent="0.25">
      <c r="B827" s="1"/>
      <c r="F827" s="1"/>
      <c r="G827" s="1"/>
      <c r="H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2:20" x14ac:dyDescent="0.25">
      <c r="B828" s="1"/>
      <c r="F828" s="1"/>
      <c r="G828" s="1"/>
      <c r="H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2:20" x14ac:dyDescent="0.25">
      <c r="B829" s="1"/>
      <c r="F829" s="1"/>
      <c r="G829" s="1"/>
      <c r="H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2:20" x14ac:dyDescent="0.25">
      <c r="B830" s="1"/>
      <c r="F830" s="1"/>
      <c r="G830" s="1"/>
      <c r="H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2:20" x14ac:dyDescent="0.25">
      <c r="B831" s="1"/>
      <c r="F831" s="1"/>
      <c r="G831" s="1"/>
      <c r="H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2:20" x14ac:dyDescent="0.25">
      <c r="B832" s="1"/>
      <c r="F832" s="1"/>
      <c r="G832" s="1"/>
      <c r="H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2:20" x14ac:dyDescent="0.25">
      <c r="B833" s="1"/>
      <c r="F833" s="1"/>
      <c r="G833" s="1"/>
      <c r="H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2:20" x14ac:dyDescent="0.25">
      <c r="B834" s="1"/>
      <c r="F834" s="1"/>
      <c r="G834" s="1"/>
      <c r="H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2:20" x14ac:dyDescent="0.25">
      <c r="B835" s="1"/>
      <c r="F835" s="1"/>
      <c r="G835" s="1"/>
      <c r="H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2:20" x14ac:dyDescent="0.25">
      <c r="B836" s="1"/>
      <c r="F836" s="1"/>
      <c r="G836" s="1"/>
      <c r="H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2:20" x14ac:dyDescent="0.25">
      <c r="B837" s="1"/>
      <c r="F837" s="1"/>
      <c r="G837" s="1"/>
      <c r="H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2:20" x14ac:dyDescent="0.25">
      <c r="B838" s="1"/>
      <c r="F838" s="1"/>
      <c r="G838" s="1"/>
      <c r="H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2:20" x14ac:dyDescent="0.25">
      <c r="B839" s="1"/>
      <c r="F839" s="1"/>
      <c r="G839" s="1"/>
      <c r="H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2:20" x14ac:dyDescent="0.25">
      <c r="B840" s="1"/>
      <c r="F840" s="1"/>
      <c r="G840" s="1"/>
      <c r="H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2:20" x14ac:dyDescent="0.25">
      <c r="B841" s="1"/>
      <c r="F841" s="1"/>
      <c r="G841" s="1"/>
      <c r="H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2:20" x14ac:dyDescent="0.25">
      <c r="B842" s="1"/>
      <c r="F842" s="1"/>
      <c r="G842" s="1"/>
      <c r="H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2:20" x14ac:dyDescent="0.25">
      <c r="B843" s="1"/>
      <c r="F843" s="1"/>
      <c r="G843" s="1"/>
      <c r="H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2:20" x14ac:dyDescent="0.25">
      <c r="B844" s="1"/>
      <c r="F844" s="1"/>
      <c r="G844" s="1"/>
      <c r="H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2:20" x14ac:dyDescent="0.25">
      <c r="B845" s="1"/>
      <c r="F845" s="1"/>
      <c r="G845" s="1"/>
      <c r="H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2:20" x14ac:dyDescent="0.25">
      <c r="B846" s="1"/>
      <c r="F846" s="1"/>
      <c r="G846" s="1"/>
      <c r="H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2:20" x14ac:dyDescent="0.25">
      <c r="B847" s="1"/>
      <c r="F847" s="1"/>
      <c r="G847" s="1"/>
      <c r="H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2:20" x14ac:dyDescent="0.25">
      <c r="B848" s="1"/>
      <c r="F848" s="1"/>
      <c r="G848" s="1"/>
      <c r="H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2:20" x14ac:dyDescent="0.25">
      <c r="B849" s="1"/>
      <c r="F849" s="1"/>
      <c r="G849" s="1"/>
      <c r="H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2:20" x14ac:dyDescent="0.25">
      <c r="B850" s="1"/>
      <c r="F850" s="1"/>
      <c r="G850" s="1"/>
      <c r="H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2:20" x14ac:dyDescent="0.25">
      <c r="B851" s="1"/>
      <c r="F851" s="1"/>
      <c r="G851" s="1"/>
      <c r="H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2:20" x14ac:dyDescent="0.25">
      <c r="B852" s="1"/>
      <c r="F852" s="1"/>
      <c r="G852" s="1"/>
      <c r="H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2:20" x14ac:dyDescent="0.25">
      <c r="B853" s="1"/>
      <c r="F853" s="1"/>
      <c r="G853" s="1"/>
      <c r="H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2:20" x14ac:dyDescent="0.25">
      <c r="B854" s="1"/>
      <c r="F854" s="1"/>
      <c r="G854" s="1"/>
      <c r="H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2:20" x14ac:dyDescent="0.25">
      <c r="B855" s="1"/>
      <c r="F855" s="1"/>
      <c r="G855" s="1"/>
      <c r="H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2:20" x14ac:dyDescent="0.25">
      <c r="B856" s="1"/>
      <c r="F856" s="1"/>
      <c r="G856" s="1"/>
      <c r="H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2:20" x14ac:dyDescent="0.25">
      <c r="B857" s="1"/>
      <c r="F857" s="1"/>
      <c r="G857" s="1"/>
      <c r="H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2:20" x14ac:dyDescent="0.25">
      <c r="B858" s="1"/>
      <c r="F858" s="1"/>
      <c r="G858" s="1"/>
      <c r="H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2:20" x14ac:dyDescent="0.25">
      <c r="B859" s="1"/>
      <c r="F859" s="1"/>
      <c r="G859" s="1"/>
      <c r="H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2:20" x14ac:dyDescent="0.25">
      <c r="B860" s="1"/>
      <c r="F860" s="1"/>
      <c r="G860" s="1"/>
      <c r="H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2:20" x14ac:dyDescent="0.25">
      <c r="B861" s="1"/>
      <c r="F861" s="1"/>
      <c r="G861" s="1"/>
      <c r="H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2:20" x14ac:dyDescent="0.25">
      <c r="B862" s="1"/>
      <c r="F862" s="1"/>
      <c r="G862" s="1"/>
      <c r="H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2:20" x14ac:dyDescent="0.25">
      <c r="B863" s="1"/>
      <c r="F863" s="1"/>
      <c r="G863" s="1"/>
      <c r="H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2:20" x14ac:dyDescent="0.25">
      <c r="B864" s="1"/>
      <c r="F864" s="1"/>
      <c r="G864" s="1"/>
      <c r="H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2:20" x14ac:dyDescent="0.25">
      <c r="B865" s="1"/>
      <c r="F865" s="1"/>
      <c r="G865" s="1"/>
      <c r="H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2:20" x14ac:dyDescent="0.25">
      <c r="B866" s="1"/>
      <c r="F866" s="1"/>
      <c r="G866" s="1"/>
      <c r="H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2:20" x14ac:dyDescent="0.25">
      <c r="B867" s="1"/>
      <c r="F867" s="1"/>
      <c r="G867" s="1"/>
      <c r="H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2:20" x14ac:dyDescent="0.25">
      <c r="B868" s="1"/>
      <c r="F868" s="1"/>
      <c r="G868" s="1"/>
      <c r="H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2:20" x14ac:dyDescent="0.25">
      <c r="B869" s="1"/>
      <c r="F869" s="1"/>
      <c r="G869" s="1"/>
      <c r="H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2:20" x14ac:dyDescent="0.25">
      <c r="B870" s="1"/>
      <c r="F870" s="1"/>
      <c r="G870" s="1"/>
      <c r="H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2:20" x14ac:dyDescent="0.25">
      <c r="B871" s="1"/>
      <c r="F871" s="1"/>
      <c r="G871" s="1"/>
      <c r="H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2:20" x14ac:dyDescent="0.25">
      <c r="B872" s="1"/>
      <c r="F872" s="1"/>
      <c r="G872" s="1"/>
      <c r="H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2:20" x14ac:dyDescent="0.25">
      <c r="B873" s="1"/>
      <c r="F873" s="1"/>
      <c r="G873" s="1"/>
      <c r="H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2:20" x14ac:dyDescent="0.25">
      <c r="B874" s="1"/>
      <c r="F874" s="1"/>
      <c r="G874" s="1"/>
      <c r="H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2:20" x14ac:dyDescent="0.25">
      <c r="B875" s="1"/>
      <c r="F875" s="1"/>
      <c r="G875" s="1"/>
      <c r="H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2:20" x14ac:dyDescent="0.25">
      <c r="B876" s="1"/>
      <c r="F876" s="1"/>
      <c r="G876" s="1"/>
      <c r="H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2:20" x14ac:dyDescent="0.25">
      <c r="B877" s="1"/>
      <c r="F877" s="1"/>
      <c r="G877" s="1"/>
      <c r="H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2:20" x14ac:dyDescent="0.25">
      <c r="B878" s="1"/>
      <c r="F878" s="1"/>
      <c r="G878" s="1"/>
      <c r="H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2:20" x14ac:dyDescent="0.25">
      <c r="B879" s="1"/>
      <c r="F879" s="1"/>
      <c r="G879" s="1"/>
      <c r="H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2:20" x14ac:dyDescent="0.25">
      <c r="B880" s="1"/>
      <c r="F880" s="1"/>
      <c r="G880" s="1"/>
      <c r="H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2:20" x14ac:dyDescent="0.25">
      <c r="B881" s="1"/>
      <c r="F881" s="1"/>
      <c r="G881" s="1"/>
      <c r="H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2:20" x14ac:dyDescent="0.25">
      <c r="B882" s="1"/>
      <c r="F882" s="1"/>
      <c r="G882" s="1"/>
      <c r="H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2:20" x14ac:dyDescent="0.25">
      <c r="B883" s="1"/>
      <c r="F883" s="1"/>
      <c r="G883" s="1"/>
      <c r="H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2:20" x14ac:dyDescent="0.25">
      <c r="B884" s="1"/>
      <c r="F884" s="1"/>
      <c r="G884" s="1"/>
      <c r="H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2:20" x14ac:dyDescent="0.25">
      <c r="B885" s="1"/>
      <c r="F885" s="1"/>
      <c r="G885" s="1"/>
      <c r="H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2:20" x14ac:dyDescent="0.25">
      <c r="B886" s="1"/>
      <c r="F886" s="1"/>
      <c r="G886" s="1"/>
      <c r="H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2:20" x14ac:dyDescent="0.25">
      <c r="B887" s="1"/>
      <c r="F887" s="1"/>
      <c r="G887" s="1"/>
      <c r="H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2:20" x14ac:dyDescent="0.25">
      <c r="B888" s="1"/>
      <c r="F888" s="1"/>
      <c r="G888" s="1"/>
      <c r="H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2:20" x14ac:dyDescent="0.25">
      <c r="B889" s="1"/>
      <c r="F889" s="1"/>
      <c r="G889" s="1"/>
      <c r="H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2:20" x14ac:dyDescent="0.25">
      <c r="B890" s="1"/>
      <c r="F890" s="1"/>
      <c r="G890" s="1"/>
      <c r="H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2:20" x14ac:dyDescent="0.25">
      <c r="B891" s="1"/>
      <c r="F891" s="1"/>
      <c r="G891" s="1"/>
      <c r="H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2:20" x14ac:dyDescent="0.25">
      <c r="B892" s="1"/>
      <c r="F892" s="1"/>
      <c r="G892" s="1"/>
      <c r="H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2:20" x14ac:dyDescent="0.25">
      <c r="B893" s="1"/>
      <c r="F893" s="1"/>
      <c r="G893" s="1"/>
      <c r="H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2:20" x14ac:dyDescent="0.25">
      <c r="B894" s="1"/>
      <c r="F894" s="1"/>
      <c r="G894" s="1"/>
      <c r="H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2:20" x14ac:dyDescent="0.25">
      <c r="B895" s="1"/>
      <c r="F895" s="1"/>
      <c r="G895" s="1"/>
      <c r="H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2:20" x14ac:dyDescent="0.25">
      <c r="B896" s="1"/>
      <c r="F896" s="1"/>
      <c r="G896" s="1"/>
      <c r="H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2:20" x14ac:dyDescent="0.25">
      <c r="B897" s="1"/>
      <c r="F897" s="1"/>
      <c r="G897" s="1"/>
      <c r="H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2:20" x14ac:dyDescent="0.25">
      <c r="B898" s="1"/>
      <c r="F898" s="1"/>
      <c r="G898" s="1"/>
      <c r="H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2:20" x14ac:dyDescent="0.25">
      <c r="B899" s="1"/>
      <c r="F899" s="1"/>
      <c r="G899" s="1"/>
      <c r="H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2:20" x14ac:dyDescent="0.25">
      <c r="B900" s="1"/>
      <c r="F900" s="1"/>
      <c r="G900" s="1"/>
      <c r="H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2:20" x14ac:dyDescent="0.25">
      <c r="B901" s="1"/>
      <c r="F901" s="1"/>
      <c r="G901" s="1"/>
      <c r="H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2:20" x14ac:dyDescent="0.25">
      <c r="B902" s="1"/>
      <c r="F902" s="1"/>
      <c r="G902" s="1"/>
      <c r="H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2:20" x14ac:dyDescent="0.25">
      <c r="B903" s="1"/>
      <c r="F903" s="1"/>
      <c r="G903" s="1"/>
      <c r="H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2:20" x14ac:dyDescent="0.25">
      <c r="B904" s="1"/>
      <c r="F904" s="1"/>
      <c r="G904" s="1"/>
      <c r="H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</sheetData>
  <autoFilter ref="A4:T356"/>
  <sortState ref="A4:T453">
    <sortCondition ref="B4:B453"/>
  </sortState>
  <mergeCells count="17">
    <mergeCell ref="M3:M4"/>
    <mergeCell ref="N3:P3"/>
    <mergeCell ref="Q3:Q4"/>
    <mergeCell ref="R3:T3"/>
    <mergeCell ref="A1:T1"/>
    <mergeCell ref="A2:A4"/>
    <mergeCell ref="B2:B4"/>
    <mergeCell ref="C2:C4"/>
    <mergeCell ref="D2:D4"/>
    <mergeCell ref="E2:H2"/>
    <mergeCell ref="I2:L2"/>
    <mergeCell ref="M2:P2"/>
    <mergeCell ref="Q2:T2"/>
    <mergeCell ref="E3:E4"/>
    <mergeCell ref="F3:H3"/>
    <mergeCell ref="I3:I4"/>
    <mergeCell ref="J3:L3"/>
  </mergeCells>
  <conditionalFormatting sqref="Q161:Q180 M161:M180 I161:I180 E161:E180 E5:E12 I5:I12 M5:M12 Q5:Q12 Q284:Q368 M284:M368 I284:I368 E284:E368 Q32:Q44 M32:M44 I32:I44 E32:E44 Q217:Q220 M217:M220 I217:I220 E217:E220 E182:E184 I182:I184 M182:M184 Q182:Q184 Q14:Q30 M14:M30 I14:I30 E14:E30 Q222:Q282 M222:M282 I222:I282 E222:E282 E46:E159 I46:I159 M46:M159 Q46:Q159 E187:E215 I187:I215 M187:M215 Q187:Q215">
    <cfRule type="cellIs" dxfId="45" priority="23" operator="equal">
      <formula>"NJ"</formula>
    </cfRule>
  </conditionalFormatting>
  <conditionalFormatting sqref="Q299 M299 I299 E299">
    <cfRule type="cellIs" dxfId="43" priority="22" operator="equal">
      <formula>"NJ"</formula>
    </cfRule>
  </conditionalFormatting>
  <conditionalFormatting sqref="Q298 M298 I298 E298">
    <cfRule type="cellIs" dxfId="41" priority="21" operator="equal">
      <formula>"NJ"</formula>
    </cfRule>
  </conditionalFormatting>
  <conditionalFormatting sqref="Q298 M298 I298 E298">
    <cfRule type="cellIs" dxfId="39" priority="20" operator="equal">
      <formula>"NJ"</formula>
    </cfRule>
  </conditionalFormatting>
  <conditionalFormatting sqref="Q297 M297 I297 E297">
    <cfRule type="cellIs" dxfId="37" priority="19" operator="equal">
      <formula>"NJ"</formula>
    </cfRule>
  </conditionalFormatting>
  <conditionalFormatting sqref="E283 I283 M283 Q283">
    <cfRule type="cellIs" dxfId="35" priority="18" operator="equal">
      <formula>"NJ"</formula>
    </cfRule>
  </conditionalFormatting>
  <conditionalFormatting sqref="E160 I160 M160 Q160">
    <cfRule type="cellIs" dxfId="33" priority="17" operator="equal">
      <formula>"NJ"</formula>
    </cfRule>
  </conditionalFormatting>
  <conditionalFormatting sqref="E185:E186 I185:I186 M185:M186 Q185:Q186">
    <cfRule type="cellIs" dxfId="31" priority="16" operator="equal">
      <formula>"NJ"</formula>
    </cfRule>
  </conditionalFormatting>
  <conditionalFormatting sqref="Q31 M31 I31 E31">
    <cfRule type="cellIs" dxfId="29" priority="15" operator="equal">
      <formula>"NJ"</formula>
    </cfRule>
  </conditionalFormatting>
  <conditionalFormatting sqref="Q181 M181 I181 E181">
    <cfRule type="cellIs" dxfId="27" priority="14" operator="equal">
      <formula>"NJ"</formula>
    </cfRule>
  </conditionalFormatting>
  <conditionalFormatting sqref="Q13 M13 I13 E13">
    <cfRule type="cellIs" dxfId="25" priority="13" operator="equal">
      <formula>"NJ"</formula>
    </cfRule>
  </conditionalFormatting>
  <conditionalFormatting sqref="Q45 M45 I45 E45">
    <cfRule type="cellIs" dxfId="23" priority="12" operator="equal">
      <formula>"NJ"</formula>
    </cfRule>
  </conditionalFormatting>
  <conditionalFormatting sqref="Q221 M221 I221 E221">
    <cfRule type="cellIs" dxfId="21" priority="11" operator="equal">
      <formula>"NJ"</formula>
    </cfRule>
  </conditionalFormatting>
  <conditionalFormatting sqref="E216 I216 M216 Q216">
    <cfRule type="cellIs" dxfId="19" priority="10" operator="equal">
      <formula>"NJ"</formula>
    </cfRule>
  </conditionalFormatting>
  <conditionalFormatting sqref="A1:XFD4 C184:XFD184 A179:XFD179 A178:B178 D178:XFD178 A181:XFD183 A180:B180 D180:XFD180 D5:XFD51 A52:XFD177 A185:XFD1048576">
    <cfRule type="containsErrors" dxfId="17" priority="9">
      <formula>ISERROR(A1)</formula>
    </cfRule>
  </conditionalFormatting>
  <conditionalFormatting sqref="A179:XFD179 A178:B178 D178:XFD178 A180:B180 D180:XFD180 A1:XFD177 A181:XFD1048576">
    <cfRule type="cellIs" dxfId="15" priority="8" operator="equal">
      <formula>0</formula>
    </cfRule>
  </conditionalFormatting>
  <conditionalFormatting sqref="E186 I186 M186 Q186">
    <cfRule type="cellIs" dxfId="13" priority="7" operator="equal">
      <formula>"NJ"</formula>
    </cfRule>
  </conditionalFormatting>
  <conditionalFormatting sqref="C178">
    <cfRule type="containsErrors" dxfId="11" priority="4">
      <formula>ISERROR(C178)</formula>
    </cfRule>
    <cfRule type="cellIs" dxfId="10" priority="5" operator="equal">
      <formula>0</formula>
    </cfRule>
    <cfRule type="cellIs" dxfId="9" priority="6" operator="equal">
      <formula>0</formula>
    </cfRule>
  </conditionalFormatting>
  <conditionalFormatting sqref="C180">
    <cfRule type="containsErrors" dxfId="5" priority="1">
      <formula>ISERROR(C180)</formula>
    </cfRule>
    <cfRule type="cellIs" dxfId="4" priority="2" operator="equal">
      <formula>0</formula>
    </cfRule>
    <cfRule type="cellIs" dxfId="3" priority="3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26</vt:i4>
      </vt:variant>
    </vt:vector>
  </HeadingPairs>
  <TitlesOfParts>
    <vt:vector size="33" baseType="lpstr">
      <vt:lpstr>Tirage</vt:lpstr>
      <vt:lpstr>Match</vt:lpstr>
      <vt:lpstr>Classement Impression</vt:lpstr>
      <vt:lpstr>Feuille de Résultat</vt:lpstr>
      <vt:lpstr>Engagement tour suivant</vt:lpstr>
      <vt:lpstr>Calcul</vt:lpstr>
      <vt:lpstr>Joueurs</vt:lpstr>
      <vt:lpstr>Categories</vt:lpstr>
      <vt:lpstr>Classfinal</vt:lpstr>
      <vt:lpstr>Demifinale</vt:lpstr>
      <vt:lpstr>Finale</vt:lpstr>
      <vt:lpstr>Joueurs</vt:lpstr>
      <vt:lpstr>'Engagement tour suivant'!joueurscomplet</vt:lpstr>
      <vt:lpstr>Lieu</vt:lpstr>
      <vt:lpstr>Mécanisme_de_jeu</vt:lpstr>
      <vt:lpstr>Mode_de_jeu</vt:lpstr>
      <vt:lpstr>Place</vt:lpstr>
      <vt:lpstr>Pointclassement</vt:lpstr>
      <vt:lpstr>Qualif</vt:lpstr>
      <vt:lpstr>Qualifdemip1</vt:lpstr>
      <vt:lpstr>Qualifdemip2</vt:lpstr>
      <vt:lpstr>Qualiffinale</vt:lpstr>
      <vt:lpstr>Quota</vt:lpstr>
      <vt:lpstr>quotareduit</vt:lpstr>
      <vt:lpstr>Scenario1</vt:lpstr>
      <vt:lpstr>Stade_epreuve</vt:lpstr>
      <vt:lpstr>Tour1</vt:lpstr>
      <vt:lpstr>Tour2</vt:lpstr>
      <vt:lpstr>Tour3</vt:lpstr>
      <vt:lpstr>Tourdejeu</vt:lpstr>
      <vt:lpstr>'Classement Impression'!Zone_d_impression</vt:lpstr>
      <vt:lpstr>'Engagement tour suivant'!Zone_d_impression</vt:lpstr>
      <vt:lpstr>Match!Zone_d_impression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Billard</cp:lastModifiedBy>
  <cp:lastPrinted>2022-04-03T16:35:47Z</cp:lastPrinted>
  <dcterms:created xsi:type="dcterms:W3CDTF">2022-03-09T14:16:50Z</dcterms:created>
  <dcterms:modified xsi:type="dcterms:W3CDTF">2024-03-23T10:44:12Z</dcterms:modified>
</cp:coreProperties>
</file>